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miranda\Documents\ARISB - Revisão tarifa 2026\Revisão Tarifária\2026\"/>
    </mc:Choice>
  </mc:AlternateContent>
  <xr:revisionPtr revIDLastSave="0" documentId="13_ncr:1_{319660E5-CC5D-484C-BEA0-93883949D7D8}" xr6:coauthVersionLast="47" xr6:coauthVersionMax="47" xr10:uidLastSave="{00000000-0000-0000-0000-000000000000}"/>
  <bookViews>
    <workbookView xWindow="23929" yWindow="-113" windowWidth="24267" windowHeight="13023" tabRatio="830" xr2:uid="{00000000-000D-0000-FFFF-FFFF00000000}"/>
  </bookViews>
  <sheets>
    <sheet name="Simulador de Conta" sheetId="15" r:id="rId1"/>
    <sheet name="Residencial Social" sheetId="10" state="hidden" r:id="rId2"/>
    <sheet name="Residencial Unifamiliar" sheetId="2" state="hidden" r:id="rId3"/>
    <sheet name="Residencial Multifamiliar" sheetId="16" state="hidden" r:id="rId4"/>
    <sheet name="Comercial" sheetId="11" state="hidden" r:id="rId5"/>
    <sheet name="Industrial" sheetId="12" state="hidden" r:id="rId6"/>
    <sheet name="Pública" sheetId="13" state="hidden" r:id="rId7"/>
    <sheet name="Estrutura Tarifária" sheetId="7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7" l="1"/>
  <c r="K59" i="7"/>
  <c r="L58" i="7"/>
  <c r="K58" i="7"/>
  <c r="L57" i="7"/>
  <c r="K57" i="7"/>
  <c r="L56" i="7"/>
  <c r="K56" i="7"/>
  <c r="L55" i="7"/>
  <c r="K55" i="7"/>
  <c r="L54" i="7"/>
  <c r="K54" i="7"/>
  <c r="L50" i="7"/>
  <c r="K50" i="7"/>
  <c r="L49" i="7"/>
  <c r="K49" i="7"/>
  <c r="L48" i="7"/>
  <c r="K48" i="7"/>
  <c r="L47" i="7"/>
  <c r="K47" i="7"/>
  <c r="L46" i="7"/>
  <c r="K46" i="7"/>
  <c r="L45" i="7"/>
  <c r="K45" i="7"/>
  <c r="L41" i="7"/>
  <c r="K41" i="7"/>
  <c r="L40" i="7"/>
  <c r="K40" i="7"/>
  <c r="L39" i="7"/>
  <c r="K39" i="7"/>
  <c r="L38" i="7"/>
  <c r="K38" i="7"/>
  <c r="L37" i="7"/>
  <c r="K37" i="7"/>
  <c r="L36" i="7"/>
  <c r="K36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17" i="7"/>
  <c r="L18" i="7"/>
  <c r="L19" i="7"/>
  <c r="L20" i="7"/>
  <c r="L21" i="7"/>
  <c r="L22" i="7"/>
  <c r="L16" i="7"/>
  <c r="K17" i="7"/>
  <c r="K18" i="7"/>
  <c r="K19" i="7"/>
  <c r="K20" i="7"/>
  <c r="K21" i="7"/>
  <c r="K22" i="7"/>
  <c r="K16" i="7"/>
  <c r="G55" i="7" l="1"/>
  <c r="G56" i="7"/>
  <c r="G57" i="7"/>
  <c r="G58" i="7"/>
  <c r="G59" i="7"/>
  <c r="G54" i="7"/>
  <c r="G46" i="7"/>
  <c r="G47" i="7"/>
  <c r="G48" i="7"/>
  <c r="G49" i="7"/>
  <c r="G50" i="7"/>
  <c r="G45" i="7"/>
  <c r="G37" i="7"/>
  <c r="G38" i="7"/>
  <c r="G39" i="7"/>
  <c r="G40" i="7"/>
  <c r="G41" i="7"/>
  <c r="G36" i="7"/>
  <c r="G27" i="7"/>
  <c r="G28" i="7"/>
  <c r="G29" i="7"/>
  <c r="G30" i="7"/>
  <c r="G31" i="7"/>
  <c r="G32" i="7"/>
  <c r="G26" i="7"/>
  <c r="G17" i="7"/>
  <c r="G18" i="7"/>
  <c r="G19" i="7"/>
  <c r="G20" i="7"/>
  <c r="G21" i="7"/>
  <c r="G22" i="7"/>
  <c r="G16" i="7"/>
  <c r="G7" i="7"/>
  <c r="G8" i="7"/>
  <c r="G9" i="7"/>
  <c r="G10" i="7"/>
  <c r="G11" i="7"/>
  <c r="G12" i="7"/>
  <c r="G6" i="7"/>
  <c r="F7" i="7"/>
  <c r="F10" i="7"/>
  <c r="D16" i="13"/>
  <c r="D14" i="13"/>
  <c r="D13" i="13"/>
  <c r="D15" i="13" l="1"/>
  <c r="D12" i="13"/>
  <c r="D11" i="13"/>
  <c r="D12" i="16"/>
  <c r="D13" i="16"/>
  <c r="D14" i="16"/>
  <c r="D15" i="16"/>
  <c r="D16" i="16"/>
  <c r="D17" i="16"/>
  <c r="D18" i="16"/>
  <c r="F4" i="16"/>
  <c r="H4" i="16" s="1"/>
  <c r="F5" i="16"/>
  <c r="F6" i="16"/>
  <c r="F7" i="16"/>
  <c r="F8" i="16"/>
  <c r="F9" i="16"/>
  <c r="F10" i="16"/>
  <c r="C12" i="16"/>
  <c r="E17" i="16" l="1"/>
  <c r="E13" i="16"/>
  <c r="E14" i="16"/>
  <c r="E18" i="16"/>
  <c r="E15" i="16"/>
  <c r="E12" i="16"/>
  <c r="H12" i="16" s="1"/>
  <c r="E16" i="16"/>
  <c r="D32" i="7"/>
  <c r="C31" i="7"/>
  <c r="C30" i="7"/>
  <c r="C29" i="7"/>
  <c r="C28" i="7"/>
  <c r="J4" i="15" l="1"/>
  <c r="B4" i="13" l="1"/>
  <c r="D5" i="13" s="1"/>
  <c r="D6" i="13" s="1"/>
  <c r="B4" i="16"/>
  <c r="B4" i="12"/>
  <c r="B4" i="2"/>
  <c r="B4" i="11"/>
  <c r="B4" i="10"/>
  <c r="F4" i="13"/>
  <c r="H4" i="13" s="1"/>
  <c r="C16" i="15" s="1"/>
  <c r="J16" i="15" s="1"/>
  <c r="F5" i="13"/>
  <c r="F6" i="13"/>
  <c r="F7" i="13"/>
  <c r="F8" i="13"/>
  <c r="F9" i="13"/>
  <c r="C11" i="13"/>
  <c r="D11" i="12"/>
  <c r="D12" i="12"/>
  <c r="D13" i="12"/>
  <c r="D14" i="12"/>
  <c r="D15" i="12"/>
  <c r="D16" i="12"/>
  <c r="F4" i="12"/>
  <c r="H4" i="12" s="1"/>
  <c r="C15" i="15" s="1"/>
  <c r="J15" i="15" s="1"/>
  <c r="F5" i="12"/>
  <c r="F6" i="12"/>
  <c r="F7" i="12"/>
  <c r="F8" i="12"/>
  <c r="F9" i="12"/>
  <c r="C11" i="12"/>
  <c r="D11" i="11"/>
  <c r="D12" i="11"/>
  <c r="D13" i="11"/>
  <c r="D14" i="11"/>
  <c r="D15" i="11"/>
  <c r="D16" i="11"/>
  <c r="F4" i="11"/>
  <c r="H4" i="11" s="1"/>
  <c r="C14" i="15" s="1"/>
  <c r="F5" i="11"/>
  <c r="F6" i="11"/>
  <c r="F7" i="11"/>
  <c r="F8" i="11"/>
  <c r="F9" i="11"/>
  <c r="C11" i="11"/>
  <c r="F4" i="10"/>
  <c r="H4" i="10" s="1"/>
  <c r="C12" i="15" s="1"/>
  <c r="F5" i="10"/>
  <c r="F6" i="10"/>
  <c r="F7" i="10"/>
  <c r="F8" i="10"/>
  <c r="F9" i="10"/>
  <c r="F10" i="10"/>
  <c r="D12" i="10"/>
  <c r="D13" i="10"/>
  <c r="D14" i="10"/>
  <c r="D15" i="10"/>
  <c r="D16" i="10"/>
  <c r="D17" i="10"/>
  <c r="D18" i="10"/>
  <c r="C12" i="10"/>
  <c r="J14" i="15" l="1"/>
  <c r="J12" i="15"/>
  <c r="E16" i="10"/>
  <c r="D5" i="16"/>
  <c r="D6" i="16" s="1"/>
  <c r="E15" i="10"/>
  <c r="E12" i="13"/>
  <c r="E13" i="11"/>
  <c r="E15" i="13"/>
  <c r="E14" i="12"/>
  <c r="E12" i="11"/>
  <c r="E14" i="11"/>
  <c r="E13" i="10"/>
  <c r="E13" i="13"/>
  <c r="E16" i="13"/>
  <c r="E14" i="13"/>
  <c r="E17" i="10"/>
  <c r="E13" i="12"/>
  <c r="D7" i="13"/>
  <c r="C14" i="13" s="1"/>
  <c r="D5" i="11"/>
  <c r="D6" i="11" s="1"/>
  <c r="D5" i="10"/>
  <c r="D6" i="10" s="1"/>
  <c r="D5" i="12"/>
  <c r="D6" i="12" s="1"/>
  <c r="E11" i="13"/>
  <c r="H11" i="13" s="1"/>
  <c r="D16" i="15" s="1"/>
  <c r="K16" i="15" s="1"/>
  <c r="E11" i="12"/>
  <c r="H11" i="12" s="1"/>
  <c r="D15" i="15" s="1"/>
  <c r="K15" i="15" s="1"/>
  <c r="E15" i="12"/>
  <c r="E12" i="12"/>
  <c r="E16" i="12"/>
  <c r="E11" i="11"/>
  <c r="H11" i="11" s="1"/>
  <c r="D14" i="15" s="1"/>
  <c r="E16" i="11"/>
  <c r="E15" i="11"/>
  <c r="E18" i="10"/>
  <c r="E14" i="10"/>
  <c r="E12" i="10"/>
  <c r="H12" i="10" s="1"/>
  <c r="D12" i="15" s="1"/>
  <c r="D59" i="7"/>
  <c r="C58" i="7"/>
  <c r="C57" i="7"/>
  <c r="C56" i="7"/>
  <c r="D50" i="7"/>
  <c r="C49" i="7"/>
  <c r="C48" i="7"/>
  <c r="C47" i="7"/>
  <c r="D41" i="7"/>
  <c r="C39" i="7"/>
  <c r="C40" i="7"/>
  <c r="C38" i="7"/>
  <c r="D22" i="7"/>
  <c r="C21" i="7"/>
  <c r="C20" i="7"/>
  <c r="C19" i="7"/>
  <c r="C18" i="7"/>
  <c r="D12" i="7"/>
  <c r="C9" i="7"/>
  <c r="C10" i="7"/>
  <c r="C11" i="7"/>
  <c r="C8" i="7"/>
  <c r="K14" i="15" l="1"/>
  <c r="K12" i="15"/>
  <c r="C13" i="16"/>
  <c r="H13" i="16" s="1"/>
  <c r="H5" i="16"/>
  <c r="D7" i="16"/>
  <c r="D8" i="16" s="1"/>
  <c r="H8" i="16" s="1"/>
  <c r="C14" i="16"/>
  <c r="H14" i="16" s="1"/>
  <c r="H6" i="16"/>
  <c r="H14" i="13"/>
  <c r="D8" i="13"/>
  <c r="H8" i="13" s="1"/>
  <c r="D7" i="10"/>
  <c r="D8" i="10" s="1"/>
  <c r="C16" i="10" s="1"/>
  <c r="H16" i="10" s="1"/>
  <c r="H7" i="13"/>
  <c r="D7" i="12"/>
  <c r="D7" i="11"/>
  <c r="D8" i="11" s="1"/>
  <c r="H8" i="11" s="1"/>
  <c r="H6" i="13"/>
  <c r="C13" i="13"/>
  <c r="H13" i="13" s="1"/>
  <c r="C12" i="13"/>
  <c r="H12" i="13" s="1"/>
  <c r="H5" i="13"/>
  <c r="H6" i="12"/>
  <c r="C13" i="12"/>
  <c r="H13" i="12" s="1"/>
  <c r="H5" i="12"/>
  <c r="C12" i="12"/>
  <c r="H12" i="12" s="1"/>
  <c r="H6" i="11"/>
  <c r="C13" i="11"/>
  <c r="H13" i="11" s="1"/>
  <c r="C12" i="11"/>
  <c r="H12" i="11" s="1"/>
  <c r="H5" i="11"/>
  <c r="H5" i="10"/>
  <c r="C13" i="10"/>
  <c r="H13" i="10" s="1"/>
  <c r="H6" i="10"/>
  <c r="C14" i="10"/>
  <c r="H14" i="10" s="1"/>
  <c r="C12" i="2"/>
  <c r="D9" i="16" l="1"/>
  <c r="D10" i="16" s="1"/>
  <c r="C16" i="16"/>
  <c r="H16" i="16" s="1"/>
  <c r="C15" i="16"/>
  <c r="H15" i="16" s="1"/>
  <c r="H7" i="16"/>
  <c r="D9" i="11"/>
  <c r="C16" i="11" s="1"/>
  <c r="H16" i="11" s="1"/>
  <c r="C14" i="12"/>
  <c r="H14" i="12" s="1"/>
  <c r="D9" i="13"/>
  <c r="H9" i="13" s="1"/>
  <c r="E16" i="15" s="1"/>
  <c r="C15" i="13"/>
  <c r="H15" i="13" s="1"/>
  <c r="D8" i="12"/>
  <c r="C15" i="12" s="1"/>
  <c r="H15" i="12" s="1"/>
  <c r="D9" i="10"/>
  <c r="H9" i="10" s="1"/>
  <c r="H8" i="10"/>
  <c r="H7" i="12"/>
  <c r="C15" i="11"/>
  <c r="H15" i="11" s="1"/>
  <c r="H7" i="11"/>
  <c r="C14" i="11"/>
  <c r="H14" i="11" s="1"/>
  <c r="H7" i="10"/>
  <c r="C15" i="10"/>
  <c r="H15" i="10" s="1"/>
  <c r="D5" i="2"/>
  <c r="H10" i="16" l="1"/>
  <c r="C18" i="16"/>
  <c r="H18" i="16" s="1"/>
  <c r="H9" i="16"/>
  <c r="C17" i="16"/>
  <c r="H17" i="16" s="1"/>
  <c r="C16" i="13"/>
  <c r="H16" i="13" s="1"/>
  <c r="I11" i="13" s="1"/>
  <c r="I4" i="13"/>
  <c r="H9" i="11"/>
  <c r="E14" i="15" s="1"/>
  <c r="D9" i="12"/>
  <c r="F14" i="15"/>
  <c r="M14" i="15" s="1"/>
  <c r="L16" i="15"/>
  <c r="H8" i="12"/>
  <c r="D10" i="10"/>
  <c r="C17" i="10"/>
  <c r="H17" i="10" s="1"/>
  <c r="I11" i="11"/>
  <c r="D6" i="2"/>
  <c r="C13" i="2"/>
  <c r="I4" i="16" l="1"/>
  <c r="I12" i="16"/>
  <c r="F16" i="15"/>
  <c r="M16" i="15" s="1"/>
  <c r="N16" i="15" s="1"/>
  <c r="J4" i="13"/>
  <c r="I4" i="11"/>
  <c r="J4" i="11" s="1"/>
  <c r="C16" i="12"/>
  <c r="H16" i="12" s="1"/>
  <c r="H9" i="12"/>
  <c r="I4" i="12" s="1"/>
  <c r="G14" i="15"/>
  <c r="L14" i="15"/>
  <c r="N14" i="15" s="1"/>
  <c r="H10" i="10"/>
  <c r="C18" i="10"/>
  <c r="H18" i="10" s="1"/>
  <c r="F12" i="15" s="1"/>
  <c r="D7" i="2"/>
  <c r="C15" i="2" s="1"/>
  <c r="C14" i="2"/>
  <c r="D12" i="2"/>
  <c r="D13" i="2"/>
  <c r="D14" i="2"/>
  <c r="D15" i="2"/>
  <c r="D16" i="2"/>
  <c r="D17" i="2"/>
  <c r="D18" i="2"/>
  <c r="F4" i="2"/>
  <c r="H4" i="2" s="1"/>
  <c r="F5" i="2"/>
  <c r="F6" i="2"/>
  <c r="F7" i="2"/>
  <c r="F8" i="2"/>
  <c r="F9" i="2"/>
  <c r="F10" i="2"/>
  <c r="C13" i="15" l="1"/>
  <c r="C17" i="15" s="1"/>
  <c r="M12" i="15"/>
  <c r="J4" i="16"/>
  <c r="G16" i="15"/>
  <c r="E15" i="15"/>
  <c r="L15" i="15" s="1"/>
  <c r="F15" i="15"/>
  <c r="M15" i="15" s="1"/>
  <c r="I11" i="12"/>
  <c r="J4" i="12" s="1"/>
  <c r="I4" i="10"/>
  <c r="E12" i="15"/>
  <c r="I12" i="10"/>
  <c r="D8" i="2"/>
  <c r="D9" i="2" s="1"/>
  <c r="D10" i="2" s="1"/>
  <c r="E18" i="2"/>
  <c r="E15" i="2"/>
  <c r="H15" i="2" s="1"/>
  <c r="E14" i="2"/>
  <c r="H14" i="2" s="1"/>
  <c r="E17" i="2"/>
  <c r="E13" i="2"/>
  <c r="H13" i="2" s="1"/>
  <c r="E16" i="2"/>
  <c r="E12" i="2"/>
  <c r="H12" i="2" s="1"/>
  <c r="D13" i="15" l="1"/>
  <c r="D17" i="15" s="1"/>
  <c r="J13" i="15"/>
  <c r="J17" i="15" s="1"/>
  <c r="J19" i="15" s="1"/>
  <c r="N15" i="15"/>
  <c r="G15" i="15"/>
  <c r="J4" i="10"/>
  <c r="L12" i="15"/>
  <c r="G12" i="15"/>
  <c r="C17" i="2"/>
  <c r="H17" i="2" s="1"/>
  <c r="C16" i="2"/>
  <c r="H16" i="2" s="1"/>
  <c r="C18" i="2"/>
  <c r="H18" i="2" s="1"/>
  <c r="H9" i="2"/>
  <c r="H5" i="2"/>
  <c r="K13" i="15" l="1"/>
  <c r="K17" i="15" s="1"/>
  <c r="K19" i="15" s="1"/>
  <c r="F13" i="15"/>
  <c r="N12" i="15"/>
  <c r="H10" i="2"/>
  <c r="H7" i="2"/>
  <c r="H6" i="2"/>
  <c r="M13" i="15" l="1"/>
  <c r="F17" i="15"/>
  <c r="H8" i="2"/>
  <c r="E13" i="15" s="1"/>
  <c r="E17" i="15" s="1"/>
  <c r="M17" i="15" l="1"/>
  <c r="M19" i="15" s="1"/>
  <c r="I12" i="2"/>
  <c r="L13" i="15"/>
  <c r="I4" i="2"/>
  <c r="L17" i="15" l="1"/>
  <c r="L19" i="15" s="1"/>
  <c r="G13" i="15"/>
  <c r="G17" i="15" s="1"/>
  <c r="N13" i="15"/>
  <c r="J4" i="2"/>
  <c r="N17" i="15" l="1"/>
  <c r="N19" i="15" s="1"/>
</calcChain>
</file>

<file path=xl/sharedStrings.xml><?xml version="1.0" encoding="utf-8"?>
<sst xmlns="http://schemas.openxmlformats.org/spreadsheetml/2006/main" count="385" uniqueCount="96">
  <si>
    <t>VALOR</t>
  </si>
  <si>
    <t>X</t>
  </si>
  <si>
    <t>=</t>
  </si>
  <si>
    <t xml:space="preserve"> FORNECIMENTO DE ÁGUA</t>
  </si>
  <si>
    <t>COLETA DE ESGOTO (%)</t>
  </si>
  <si>
    <t xml:space="preserve"> VALOR TOTAL</t>
  </si>
  <si>
    <t>Pública</t>
  </si>
  <si>
    <t>NÚMERO DE ECONOMIAS</t>
  </si>
  <si>
    <t>ÁGUA</t>
  </si>
  <si>
    <t>ESGOTO</t>
  </si>
  <si>
    <t>VALOR TOTAL DA CONTA</t>
  </si>
  <si>
    <t>VALOR TOTAL POR CATEGORIA</t>
  </si>
  <si>
    <t>VALOR UNITÁRIO POR CATEGORIA</t>
  </si>
  <si>
    <t>CONSUMO (m³)</t>
  </si>
  <si>
    <t>Estrutura Tarifária</t>
  </si>
  <si>
    <t>Tarifa Social (Residencial)</t>
  </si>
  <si>
    <t>Faixa (m³)</t>
  </si>
  <si>
    <t>Água (R$)</t>
  </si>
  <si>
    <t>Esgoto (%)</t>
  </si>
  <si>
    <t>Esgoto (R$)</t>
  </si>
  <si>
    <t>Fixa</t>
  </si>
  <si>
    <t>Residencial</t>
  </si>
  <si>
    <t>Comercial</t>
  </si>
  <si>
    <t>Industrial</t>
  </si>
  <si>
    <t>a</t>
  </si>
  <si>
    <t>Faixa 1</t>
  </si>
  <si>
    <t>Faixa 2</t>
  </si>
  <si>
    <t>Faixa 3</t>
  </si>
  <si>
    <t>Faixa 4</t>
  </si>
  <si>
    <t>Faixa 5</t>
  </si>
  <si>
    <t>Faixa 6</t>
  </si>
  <si>
    <t>COMERCIAL</t>
  </si>
  <si>
    <t>&gt;</t>
  </si>
  <si>
    <t>CATEGORIA</t>
  </si>
  <si>
    <t>Residencial Social</t>
  </si>
  <si>
    <t>RESIDENCIAL SOCIAL</t>
  </si>
  <si>
    <t>ECONOMIAS TOTAL</t>
  </si>
  <si>
    <t xml:space="preserve">   Residencial Social </t>
  </si>
  <si>
    <t xml:space="preserve">   Residencial</t>
  </si>
  <si>
    <t xml:space="preserve">   Comercial</t>
  </si>
  <si>
    <t xml:space="preserve">   Industrial</t>
  </si>
  <si>
    <t xml:space="preserve">   Pública</t>
  </si>
  <si>
    <t>..........................................................................................</t>
  </si>
  <si>
    <t>SIMULADOR DE CONTA</t>
  </si>
  <si>
    <t>FIXA (Água)</t>
  </si>
  <si>
    <t>FIXA (Esgoto)</t>
  </si>
  <si>
    <t>TOTAL UNIT.</t>
  </si>
  <si>
    <t>TOTAL CAT.</t>
  </si>
  <si>
    <t>........................................................................................................................................</t>
  </si>
  <si>
    <t>Residencial Multifamiliar</t>
  </si>
  <si>
    <t>Residencial Unifamiliar</t>
  </si>
  <si>
    <t>RESIDENCIAL MULTIFAMILIAR</t>
  </si>
  <si>
    <t>RESIDENCIAL UNIFAMILAR</t>
  </si>
  <si>
    <t>FMS</t>
  </si>
  <si>
    <t>9,97</t>
  </si>
  <si>
    <t>1,1423</t>
  </si>
  <si>
    <t>2,9222</t>
  </si>
  <si>
    <t>3,6378</t>
  </si>
  <si>
    <t>4,7788</t>
  </si>
  <si>
    <t>6,4665</t>
  </si>
  <si>
    <t>8,4342</t>
  </si>
  <si>
    <t>16,21</t>
  </si>
  <si>
    <t>1,7848</t>
  </si>
  <si>
    <t>4,8189</t>
  </si>
  <si>
    <t>6,0238</t>
  </si>
  <si>
    <t>6,8269</t>
  </si>
  <si>
    <t>9,2378</t>
  </si>
  <si>
    <t>12,0489</t>
  </si>
  <si>
    <t>12,25</t>
  </si>
  <si>
    <t>1,2494</t>
  </si>
  <si>
    <t>3,5148</t>
  </si>
  <si>
    <t>4,2167</t>
  </si>
  <si>
    <t>6,7486</t>
  </si>
  <si>
    <t>17,49</t>
  </si>
  <si>
    <t>5,0211</t>
  </si>
  <si>
    <t>9,6408</t>
  </si>
  <si>
    <t>8,10</t>
  </si>
  <si>
    <t>0,8924</t>
  </si>
  <si>
    <t>3,4135</t>
  </si>
  <si>
    <t>4,6196</t>
  </si>
  <si>
    <t>6,0252</t>
  </si>
  <si>
    <t>4,99</t>
  </si>
  <si>
    <t>0,5710</t>
  </si>
  <si>
    <t>2,3895</t>
  </si>
  <si>
    <t>3,2337</t>
  </si>
  <si>
    <t>4,2176</t>
  </si>
  <si>
    <t>46,01</t>
  </si>
  <si>
    <t>4,8246</t>
  </si>
  <si>
    <t>5,4199</t>
  </si>
  <si>
    <t>9,6422</t>
  </si>
  <si>
    <t>11,6487</t>
  </si>
  <si>
    <t>32,21</t>
  </si>
  <si>
    <t>3,3526</t>
  </si>
  <si>
    <t>3,7939</t>
  </si>
  <si>
    <t>6,7495</t>
  </si>
  <si>
    <t>8,1541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</si>
</sst>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.00"/>
    <numFmt numFmtId="166" formatCode="0.0000"/>
    <numFmt numFmtId="167" formatCode="_(* #,##0.0000_);_(* \(#,##0.0000\);_(* &quot;-&quot;??_);_(@_)"/>
    <numFmt numFmtId="168" formatCode="&quot;R$&quot;\ #,##0.00"/>
    <numFmt numFmtId="169" formatCode="#,##0_ ;\-#,##0\ "/>
    <numFmt numFmtId="170" formatCode="#,##0.00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Courier New"/>
      <family val="3"/>
    </font>
    <font>
      <b/>
      <sz val="13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8" tint="-0.499984740745262"/>
      <name val="Arial Black"/>
      <family val="2"/>
    </font>
    <font>
      <b/>
      <sz val="12"/>
      <name val="Arial Black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Cambria"/>
      <family val="1"/>
    </font>
    <font>
      <b/>
      <sz val="30"/>
      <name val="Courier New"/>
      <family val="3"/>
    </font>
    <font>
      <b/>
      <sz val="25"/>
      <name val="Arial Black"/>
      <family val="2"/>
    </font>
    <font>
      <b/>
      <sz val="12"/>
      <color theme="0"/>
      <name val="Tahoma"/>
      <family val="2"/>
    </font>
    <font>
      <b/>
      <sz val="18"/>
      <color theme="3" tint="-0.499984740745262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Cambria"/>
      <family val="1"/>
      <scheme val="major"/>
    </font>
    <font>
      <b/>
      <sz val="13"/>
      <color theme="0"/>
      <name val="Cambria"/>
      <family val="1"/>
      <scheme val="major"/>
    </font>
    <font>
      <b/>
      <sz val="12"/>
      <color theme="8" tint="-0.499984740745262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3"/>
      <color theme="4" tint="-0.499984740745262"/>
      <name val="Calibri"/>
      <family val="2"/>
      <scheme val="minor"/>
    </font>
    <font>
      <b/>
      <sz val="35"/>
      <color theme="4" tint="-0.499984740745262"/>
      <name val="Arial"/>
      <family val="2"/>
    </font>
    <font>
      <sz val="12"/>
      <color theme="4" tint="-0.499984740745262"/>
      <name val="Calibri"/>
      <family val="2"/>
      <scheme val="minor"/>
    </font>
    <font>
      <b/>
      <sz val="12"/>
      <color theme="6" tint="-0.499984740745262"/>
      <name val="Cambria"/>
      <family val="1"/>
      <scheme val="major"/>
    </font>
    <font>
      <sz val="12"/>
      <color theme="6" tint="-0.499984740745262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20"/>
      <color theme="4" tint="-0.499984740745262"/>
      <name val="Aharoni"/>
      <charset val="177"/>
    </font>
    <font>
      <b/>
      <sz val="10"/>
      <color theme="0"/>
      <name val="Arial"/>
      <family val="2"/>
    </font>
    <font>
      <b/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Protection="1"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2" fontId="2" fillId="4" borderId="21" xfId="0" applyNumberFormat="1" applyFont="1" applyFill="1" applyBorder="1" applyAlignment="1" applyProtection="1">
      <alignment horizontal="center" vertical="center"/>
      <protection hidden="1"/>
    </xf>
    <xf numFmtId="166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165" fontId="2" fillId="4" borderId="22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8" fillId="6" borderId="16" xfId="0" applyFont="1" applyFill="1" applyBorder="1" applyAlignment="1" applyProtection="1">
      <alignment horizontal="center" vertical="center"/>
      <protection hidden="1"/>
    </xf>
    <xf numFmtId="2" fontId="2" fillId="4" borderId="20" xfId="0" applyNumberFormat="1" applyFont="1" applyFill="1" applyBorder="1" applyAlignment="1" applyProtection="1">
      <alignment horizontal="center" vertical="center"/>
      <protection hidden="1"/>
    </xf>
    <xf numFmtId="9" fontId="12" fillId="4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7" fontId="5" fillId="4" borderId="4" xfId="3" applyNumberFormat="1" applyFont="1" applyFill="1" applyBorder="1" applyAlignment="1" applyProtection="1">
      <alignment horizontal="center" vertical="center"/>
      <protection hidden="1"/>
    </xf>
    <xf numFmtId="167" fontId="5" fillId="4" borderId="5" xfId="3" applyNumberFormat="1" applyFont="1" applyFill="1" applyBorder="1" applyAlignment="1" applyProtection="1">
      <alignment horizontal="center" vertical="center"/>
      <protection hidden="1"/>
    </xf>
    <xf numFmtId="9" fontId="5" fillId="0" borderId="4" xfId="2" quotePrefix="1" applyFont="1" applyBorder="1" applyAlignment="1" applyProtection="1">
      <alignment horizontal="center" vertical="center"/>
      <protection hidden="1"/>
    </xf>
    <xf numFmtId="10" fontId="6" fillId="0" borderId="0" xfId="2" applyNumberFormat="1" applyFont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1" fontId="5" fillId="0" borderId="0" xfId="1" quotePrefix="1" applyNumberFormat="1" applyFont="1" applyAlignment="1" applyProtection="1">
      <alignment horizontal="center" vertical="center"/>
      <protection hidden="1"/>
    </xf>
    <xf numFmtId="1" fontId="5" fillId="0" borderId="14" xfId="1" quotePrefix="1" applyNumberFormat="1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right" vertical="center"/>
      <protection hidden="1"/>
    </xf>
    <xf numFmtId="1" fontId="5" fillId="0" borderId="8" xfId="1" quotePrefix="1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49" fontId="5" fillId="0" borderId="13" xfId="1" quotePrefix="1" applyNumberFormat="1" applyFont="1" applyBorder="1" applyAlignment="1" applyProtection="1">
      <alignment horizontal="right" vertical="center"/>
      <protection hidden="1"/>
    </xf>
    <xf numFmtId="1" fontId="5" fillId="0" borderId="0" xfId="1" quotePrefix="1" applyNumberFormat="1" applyFont="1" applyAlignment="1" applyProtection="1">
      <alignment horizontal="right" vertical="center"/>
      <protection hidden="1"/>
    </xf>
    <xf numFmtId="1" fontId="5" fillId="0" borderId="14" xfId="1" quotePrefix="1" applyNumberFormat="1" applyFont="1" applyBorder="1" applyAlignment="1" applyProtection="1">
      <alignment horizontal="left" vertical="center"/>
      <protection hidden="1"/>
    </xf>
    <xf numFmtId="1" fontId="5" fillId="0" borderId="13" xfId="1" quotePrefix="1" applyNumberFormat="1" applyFont="1" applyBorder="1" applyAlignment="1" applyProtection="1">
      <alignment horizontal="right" vertical="center"/>
      <protection hidden="1"/>
    </xf>
    <xf numFmtId="1" fontId="5" fillId="0" borderId="8" xfId="1" quotePrefix="1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20" fillId="5" borderId="22" xfId="0" applyFont="1" applyFill="1" applyBorder="1" applyAlignment="1" applyProtection="1">
      <alignment vertical="center"/>
      <protection hidden="1"/>
    </xf>
    <xf numFmtId="0" fontId="28" fillId="14" borderId="20" xfId="0" applyFont="1" applyFill="1" applyBorder="1" applyAlignment="1" applyProtection="1">
      <alignment horizontal="center" vertical="center"/>
      <protection hidden="1"/>
    </xf>
    <xf numFmtId="0" fontId="21" fillId="14" borderId="34" xfId="0" applyFont="1" applyFill="1" applyBorder="1" applyAlignment="1" applyProtection="1">
      <alignment horizontal="center" vertical="center"/>
      <protection hidden="1"/>
    </xf>
    <xf numFmtId="169" fontId="24" fillId="5" borderId="35" xfId="0" applyNumberFormat="1" applyFont="1" applyFill="1" applyBorder="1" applyAlignment="1" applyProtection="1">
      <alignment vertical="center"/>
      <protection hidden="1"/>
    </xf>
    <xf numFmtId="169" fontId="24" fillId="5" borderId="40" xfId="0" applyNumberFormat="1" applyFont="1" applyFill="1" applyBorder="1" applyAlignment="1" applyProtection="1">
      <alignment vertical="center"/>
      <protection hidden="1"/>
    </xf>
    <xf numFmtId="169" fontId="24" fillId="5" borderId="38" xfId="0" applyNumberFormat="1" applyFont="1" applyFill="1" applyBorder="1" applyAlignment="1" applyProtection="1">
      <alignment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21" fillId="0" borderId="34" xfId="0" applyFont="1" applyBorder="1" applyAlignment="1" applyProtection="1">
      <alignment horizontal="center" vertical="center"/>
      <protection hidden="1"/>
    </xf>
    <xf numFmtId="169" fontId="23" fillId="0" borderId="32" xfId="4" applyNumberFormat="1" applyFont="1" applyFill="1" applyBorder="1" applyAlignment="1" applyProtection="1">
      <alignment horizontal="center" vertical="center"/>
      <protection hidden="1"/>
    </xf>
    <xf numFmtId="169" fontId="24" fillId="0" borderId="39" xfId="0" applyNumberFormat="1" applyFont="1" applyBorder="1" applyAlignment="1" applyProtection="1">
      <alignment horizontal="center" vertical="center"/>
      <protection hidden="1"/>
    </xf>
    <xf numFmtId="169" fontId="24" fillId="0" borderId="0" xfId="0" applyNumberFormat="1" applyFont="1" applyAlignment="1" applyProtection="1">
      <alignment horizontal="center" vertical="center"/>
      <protection hidden="1"/>
    </xf>
    <xf numFmtId="169" fontId="24" fillId="0" borderId="40" xfId="0" applyNumberFormat="1" applyFont="1" applyBorder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horizontal="center" vertical="center"/>
      <protection hidden="1"/>
    </xf>
    <xf numFmtId="0" fontId="19" fillId="12" borderId="29" xfId="0" applyFont="1" applyFill="1" applyBorder="1" applyAlignment="1" applyProtection="1">
      <alignment horizontal="center" vertical="center"/>
      <protection hidden="1"/>
    </xf>
    <xf numFmtId="0" fontId="22" fillId="16" borderId="24" xfId="0" applyFont="1" applyFill="1" applyBorder="1" applyAlignment="1" applyProtection="1">
      <alignment horizontal="center" vertical="center"/>
      <protection hidden="1"/>
    </xf>
    <xf numFmtId="0" fontId="26" fillId="16" borderId="24" xfId="0" applyFont="1" applyFill="1" applyBorder="1" applyAlignment="1" applyProtection="1">
      <alignment horizontal="center" vertical="center"/>
      <protection hidden="1"/>
    </xf>
    <xf numFmtId="0" fontId="22" fillId="10" borderId="24" xfId="0" applyFont="1" applyFill="1" applyBorder="1" applyAlignment="1" applyProtection="1">
      <alignment horizontal="center" vertical="center"/>
      <protection hidden="1"/>
    </xf>
    <xf numFmtId="0" fontId="26" fillId="15" borderId="24" xfId="0" applyFont="1" applyFill="1" applyBorder="1" applyAlignment="1" applyProtection="1">
      <alignment horizontal="center" vertical="center"/>
      <protection hidden="1"/>
    </xf>
    <xf numFmtId="0" fontId="19" fillId="11" borderId="25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Alignment="1" applyProtection="1">
      <alignment horizontal="center" vertical="center"/>
      <protection hidden="1"/>
    </xf>
    <xf numFmtId="0" fontId="19" fillId="12" borderId="23" xfId="0" applyFont="1" applyFill="1" applyBorder="1" applyAlignment="1" applyProtection="1">
      <alignment horizontal="center" vertical="center"/>
      <protection hidden="1"/>
    </xf>
    <xf numFmtId="0" fontId="19" fillId="11" borderId="28" xfId="0" applyFont="1" applyFill="1" applyBorder="1" applyAlignment="1" applyProtection="1">
      <alignment horizontal="center" vertical="center"/>
      <protection hidden="1"/>
    </xf>
    <xf numFmtId="0" fontId="21" fillId="17" borderId="29" xfId="0" applyFont="1" applyFill="1" applyBorder="1" applyAlignment="1" applyProtection="1">
      <alignment horizontal="center" vertical="center"/>
      <protection hidden="1"/>
    </xf>
    <xf numFmtId="7" fontId="25" fillId="13" borderId="24" xfId="4" applyNumberFormat="1" applyFont="1" applyFill="1" applyBorder="1" applyAlignment="1" applyProtection="1">
      <alignment horizontal="center" vertical="center"/>
      <protection hidden="1"/>
    </xf>
    <xf numFmtId="7" fontId="27" fillId="13" borderId="24" xfId="4" applyNumberFormat="1" applyFont="1" applyFill="1" applyBorder="1" applyAlignment="1" applyProtection="1">
      <alignment horizontal="center" vertical="center"/>
      <protection hidden="1"/>
    </xf>
    <xf numFmtId="7" fontId="25" fillId="4" borderId="24" xfId="4" applyNumberFormat="1" applyFont="1" applyFill="1" applyBorder="1" applyAlignment="1" applyProtection="1">
      <alignment horizontal="center" vertical="center"/>
      <protection hidden="1"/>
    </xf>
    <xf numFmtId="7" fontId="27" fillId="2" borderId="24" xfId="4" applyNumberFormat="1" applyFont="1" applyFill="1" applyBorder="1" applyAlignment="1" applyProtection="1">
      <alignment horizontal="center" vertical="center"/>
      <protection hidden="1"/>
    </xf>
    <xf numFmtId="7" fontId="21" fillId="14" borderId="25" xfId="4" applyNumberFormat="1" applyFont="1" applyFill="1" applyBorder="1" applyAlignment="1" applyProtection="1">
      <alignment horizontal="center" vertical="center"/>
      <protection hidden="1"/>
    </xf>
    <xf numFmtId="7" fontId="21" fillId="5" borderId="0" xfId="4" applyNumberFormat="1" applyFont="1" applyFill="1" applyBorder="1" applyAlignment="1" applyProtection="1">
      <alignment horizontal="center" vertical="center"/>
      <protection hidden="1"/>
    </xf>
    <xf numFmtId="0" fontId="21" fillId="17" borderId="23" xfId="0" applyFont="1" applyFill="1" applyBorder="1" applyAlignment="1" applyProtection="1">
      <alignment horizontal="center" vertical="center"/>
      <protection hidden="1"/>
    </xf>
    <xf numFmtId="7" fontId="21" fillId="14" borderId="28" xfId="4" applyNumberFormat="1" applyFont="1" applyFill="1" applyBorder="1" applyAlignment="1" applyProtection="1">
      <alignment horizontal="center" vertical="center"/>
      <protection hidden="1"/>
    </xf>
    <xf numFmtId="0" fontId="21" fillId="17" borderId="41" xfId="0" applyFont="1" applyFill="1" applyBorder="1" applyAlignment="1" applyProtection="1">
      <alignment horizontal="center" vertical="center"/>
      <protection hidden="1"/>
    </xf>
    <xf numFmtId="7" fontId="21" fillId="14" borderId="27" xfId="4" applyNumberFormat="1" applyFont="1" applyFill="1" applyBorder="1" applyAlignment="1" applyProtection="1">
      <alignment horizontal="center" vertical="center"/>
      <protection hidden="1"/>
    </xf>
    <xf numFmtId="0" fontId="21" fillId="17" borderId="26" xfId="0" applyFont="1" applyFill="1" applyBorder="1" applyAlignment="1" applyProtection="1">
      <alignment horizontal="center" vertical="center"/>
      <protection hidden="1"/>
    </xf>
    <xf numFmtId="7" fontId="21" fillId="14" borderId="42" xfId="4" applyNumberFormat="1" applyFont="1" applyFill="1" applyBorder="1" applyAlignment="1" applyProtection="1">
      <alignment horizontal="center" vertical="center"/>
      <protection hidden="1"/>
    </xf>
    <xf numFmtId="168" fontId="22" fillId="16" borderId="16" xfId="0" applyNumberFormat="1" applyFont="1" applyFill="1" applyBorder="1" applyAlignment="1" applyProtection="1">
      <alignment horizontal="center" vertical="center"/>
      <protection hidden="1"/>
    </xf>
    <xf numFmtId="168" fontId="26" fillId="16" borderId="16" xfId="0" applyNumberFormat="1" applyFont="1" applyFill="1" applyBorder="1" applyAlignment="1" applyProtection="1">
      <alignment horizontal="center" vertical="center"/>
      <protection hidden="1"/>
    </xf>
    <xf numFmtId="168" fontId="22" fillId="10" borderId="16" xfId="0" applyNumberFormat="1" applyFont="1" applyFill="1" applyBorder="1" applyAlignment="1" applyProtection="1">
      <alignment horizontal="center" vertical="center"/>
      <protection hidden="1"/>
    </xf>
    <xf numFmtId="168" fontId="26" fillId="2" borderId="16" xfId="0" applyNumberFormat="1" applyFont="1" applyFill="1" applyBorder="1" applyAlignment="1" applyProtection="1">
      <alignment horizontal="center" vertical="center"/>
      <protection hidden="1"/>
    </xf>
    <xf numFmtId="7" fontId="20" fillId="9" borderId="42" xfId="4" applyNumberFormat="1" applyFont="1" applyFill="1" applyBorder="1" applyAlignment="1" applyProtection="1">
      <alignment horizontal="center" vertical="center"/>
      <protection hidden="1"/>
    </xf>
    <xf numFmtId="169" fontId="23" fillId="14" borderId="32" xfId="4" applyNumberFormat="1" applyFont="1" applyFill="1" applyBorder="1" applyAlignment="1" applyProtection="1">
      <alignment horizontal="center" vertical="center"/>
      <protection locked="0"/>
    </xf>
    <xf numFmtId="169" fontId="30" fillId="0" borderId="0" xfId="0" applyNumberFormat="1" applyFont="1" applyAlignment="1" applyProtection="1">
      <alignment horizontal="center" vertical="center"/>
      <protection locked="0"/>
    </xf>
    <xf numFmtId="169" fontId="30" fillId="0" borderId="39" xfId="0" applyNumberFormat="1" applyFont="1" applyBorder="1" applyAlignment="1" applyProtection="1">
      <alignment horizontal="center" vertical="center"/>
      <protection locked="0"/>
    </xf>
    <xf numFmtId="0" fontId="21" fillId="14" borderId="21" xfId="0" applyFont="1" applyFill="1" applyBorder="1" applyAlignment="1" applyProtection="1">
      <alignment horizontal="center" vertical="center"/>
      <protection hidden="1"/>
    </xf>
    <xf numFmtId="169" fontId="23" fillId="14" borderId="22" xfId="4" applyNumberFormat="1" applyFont="1" applyFill="1" applyBorder="1" applyAlignment="1" applyProtection="1">
      <alignment horizontal="center" vertical="center"/>
      <protection locked="0"/>
    </xf>
    <xf numFmtId="169" fontId="23" fillId="0" borderId="35" xfId="4" applyNumberFormat="1" applyFont="1" applyFill="1" applyBorder="1" applyAlignment="1" applyProtection="1">
      <alignment horizontal="center" vertical="center"/>
      <protection hidden="1"/>
    </xf>
    <xf numFmtId="0" fontId="31" fillId="20" borderId="41" xfId="0" applyFont="1" applyFill="1" applyBorder="1" applyAlignment="1" applyProtection="1">
      <alignment horizontal="center" vertical="center"/>
      <protection hidden="1"/>
    </xf>
    <xf numFmtId="7" fontId="6" fillId="20" borderId="24" xfId="4" applyNumberFormat="1" applyFont="1" applyFill="1" applyBorder="1" applyAlignment="1" applyProtection="1">
      <alignment horizontal="center" vertical="center"/>
      <protection hidden="1"/>
    </xf>
    <xf numFmtId="7" fontId="31" fillId="20" borderId="27" xfId="4" applyNumberFormat="1" applyFont="1" applyFill="1" applyBorder="1" applyAlignment="1" applyProtection="1">
      <alignment horizontal="center" vertical="center"/>
      <protection hidden="1"/>
    </xf>
    <xf numFmtId="7" fontId="31" fillId="5" borderId="0" xfId="4" applyNumberFormat="1" applyFont="1" applyFill="1" applyBorder="1" applyAlignment="1" applyProtection="1">
      <alignment horizontal="center" vertical="center"/>
      <protection hidden="1"/>
    </xf>
    <xf numFmtId="0" fontId="31" fillId="20" borderId="26" xfId="0" applyFont="1" applyFill="1" applyBorder="1" applyAlignment="1" applyProtection="1">
      <alignment horizontal="center" vertical="center"/>
      <protection hidden="1"/>
    </xf>
    <xf numFmtId="7" fontId="31" fillId="20" borderId="42" xfId="4" applyNumberFormat="1" applyFont="1" applyFill="1" applyBorder="1" applyAlignment="1" applyProtection="1">
      <alignment horizontal="center" vertical="center"/>
      <protection hidden="1"/>
    </xf>
    <xf numFmtId="170" fontId="5" fillId="0" borderId="6" xfId="3" quotePrefix="1" applyNumberFormat="1" applyFont="1" applyBorder="1" applyAlignment="1" applyProtection="1">
      <alignment horizontal="center" vertical="center"/>
      <protection hidden="1"/>
    </xf>
    <xf numFmtId="170" fontId="5" fillId="0" borderId="4" xfId="3" quotePrefix="1" applyNumberFormat="1" applyFont="1" applyBorder="1" applyAlignment="1" applyProtection="1">
      <alignment horizontal="center" vertical="center"/>
      <protection hidden="1"/>
    </xf>
    <xf numFmtId="170" fontId="5" fillId="0" borderId="7" xfId="3" quotePrefix="1" applyNumberFormat="1" applyFont="1" applyBorder="1" applyAlignment="1" applyProtection="1">
      <alignment horizontal="center" vertical="center"/>
      <protection hidden="1"/>
    </xf>
    <xf numFmtId="9" fontId="5" fillId="0" borderId="5" xfId="2" quotePrefix="1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0" fillId="21" borderId="43" xfId="0" applyFill="1" applyBorder="1" applyAlignment="1">
      <alignment horizontal="center"/>
    </xf>
    <xf numFmtId="170" fontId="0" fillId="0" borderId="0" xfId="0" applyNumberFormat="1" applyAlignment="1" applyProtection="1">
      <alignment horizontal="center" vertical="center"/>
      <protection hidden="1"/>
    </xf>
    <xf numFmtId="0" fontId="0" fillId="0" borderId="44" xfId="0" applyBorder="1" applyAlignment="1">
      <alignment horizontal="center"/>
    </xf>
    <xf numFmtId="0" fontId="0" fillId="21" borderId="44" xfId="0" applyFill="1" applyBorder="1" applyAlignment="1">
      <alignment horizontal="center"/>
    </xf>
    <xf numFmtId="170" fontId="0" fillId="22" borderId="0" xfId="0" applyNumberFormat="1" applyFill="1" applyAlignment="1" applyProtection="1">
      <alignment horizontal="center" vertical="center"/>
      <protection hidden="1"/>
    </xf>
    <xf numFmtId="0" fontId="0" fillId="22" borderId="44" xfId="0" applyFill="1" applyBorder="1" applyAlignment="1">
      <alignment horizontal="center"/>
    </xf>
    <xf numFmtId="170" fontId="5" fillId="22" borderId="4" xfId="3" quotePrefix="1" applyNumberFormat="1" applyFont="1" applyFill="1" applyBorder="1" applyAlignment="1" applyProtection="1">
      <alignment horizontal="center" vertical="center"/>
      <protection hidden="1"/>
    </xf>
    <xf numFmtId="0" fontId="20" fillId="9" borderId="20" xfId="0" applyFont="1" applyFill="1" applyBorder="1" applyAlignment="1" applyProtection="1">
      <alignment horizontal="center" vertical="center"/>
      <protection hidden="1"/>
    </xf>
    <xf numFmtId="0" fontId="20" fillId="9" borderId="21" xfId="0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 applyProtection="1">
      <alignment horizontal="center" vertical="center"/>
      <protection hidden="1"/>
    </xf>
    <xf numFmtId="0" fontId="29" fillId="0" borderId="39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169" fontId="24" fillId="14" borderId="33" xfId="0" applyNumberFormat="1" applyFont="1" applyFill="1" applyBorder="1" applyAlignment="1" applyProtection="1">
      <alignment horizontal="center" vertical="center"/>
      <protection hidden="1"/>
    </xf>
    <xf numFmtId="169" fontId="24" fillId="14" borderId="34" xfId="0" applyNumberFormat="1" applyFont="1" applyFill="1" applyBorder="1" applyAlignment="1" applyProtection="1">
      <alignment horizontal="center" vertical="center"/>
      <protection hidden="1"/>
    </xf>
    <xf numFmtId="169" fontId="24" fillId="14" borderId="39" xfId="0" applyNumberFormat="1" applyFont="1" applyFill="1" applyBorder="1" applyAlignment="1" applyProtection="1">
      <alignment horizontal="center" vertical="center"/>
      <protection hidden="1"/>
    </xf>
    <xf numFmtId="169" fontId="24" fillId="14" borderId="0" xfId="0" applyNumberFormat="1" applyFont="1" applyFill="1" applyAlignment="1" applyProtection="1">
      <alignment horizontal="center" vertical="center"/>
      <protection hidden="1"/>
    </xf>
    <xf numFmtId="169" fontId="24" fillId="14" borderId="36" xfId="0" applyNumberFormat="1" applyFont="1" applyFill="1" applyBorder="1" applyAlignment="1" applyProtection="1">
      <alignment horizontal="center" vertical="center"/>
      <protection hidden="1"/>
    </xf>
    <xf numFmtId="169" fontId="24" fillId="14" borderId="37" xfId="0" applyNumberFormat="1" applyFont="1" applyFill="1" applyBorder="1" applyAlignment="1" applyProtection="1">
      <alignment horizontal="center" vertical="center"/>
      <protection hidden="1"/>
    </xf>
    <xf numFmtId="169" fontId="24" fillId="14" borderId="33" xfId="0" applyNumberFormat="1" applyFont="1" applyFill="1" applyBorder="1" applyAlignment="1" applyProtection="1">
      <alignment horizontal="right" vertical="center"/>
      <protection hidden="1"/>
    </xf>
    <xf numFmtId="169" fontId="24" fillId="14" borderId="34" xfId="0" applyNumberFormat="1" applyFont="1" applyFill="1" applyBorder="1" applyAlignment="1" applyProtection="1">
      <alignment horizontal="right" vertical="center"/>
      <protection hidden="1"/>
    </xf>
    <xf numFmtId="169" fontId="24" fillId="14" borderId="39" xfId="0" applyNumberFormat="1" applyFont="1" applyFill="1" applyBorder="1" applyAlignment="1" applyProtection="1">
      <alignment horizontal="right" vertical="center"/>
      <protection hidden="1"/>
    </xf>
    <xf numFmtId="169" fontId="24" fillId="14" borderId="0" xfId="0" applyNumberFormat="1" applyFont="1" applyFill="1" applyAlignment="1" applyProtection="1">
      <alignment horizontal="right" vertical="center"/>
      <protection hidden="1"/>
    </xf>
    <xf numFmtId="169" fontId="24" fillId="14" borderId="36" xfId="0" applyNumberFormat="1" applyFont="1" applyFill="1" applyBorder="1" applyAlignment="1" applyProtection="1">
      <alignment horizontal="right" vertical="center"/>
      <protection hidden="1"/>
    </xf>
    <xf numFmtId="169" fontId="24" fillId="14" borderId="37" xfId="0" applyNumberFormat="1" applyFont="1" applyFill="1" applyBorder="1" applyAlignment="1" applyProtection="1">
      <alignment horizontal="right" vertical="center"/>
      <protection hidden="1"/>
    </xf>
    <xf numFmtId="0" fontId="21" fillId="14" borderId="21" xfId="0" applyFont="1" applyFill="1" applyBorder="1" applyAlignment="1" applyProtection="1">
      <alignment horizontal="center" vertical="center"/>
      <protection hidden="1"/>
    </xf>
    <xf numFmtId="0" fontId="20" fillId="18" borderId="30" xfId="0" applyFont="1" applyFill="1" applyBorder="1" applyAlignment="1" applyProtection="1">
      <alignment horizontal="center" vertical="center"/>
      <protection hidden="1"/>
    </xf>
    <xf numFmtId="0" fontId="20" fillId="18" borderId="31" xfId="0" applyFont="1" applyFill="1" applyBorder="1" applyAlignment="1" applyProtection="1">
      <alignment horizontal="center" vertical="center"/>
      <protection hidden="1"/>
    </xf>
    <xf numFmtId="0" fontId="20" fillId="19" borderId="32" xfId="0" applyFont="1" applyFill="1" applyBorder="1" applyAlignment="1" applyProtection="1">
      <alignment horizontal="center" vertical="center"/>
      <protection hidden="1"/>
    </xf>
    <xf numFmtId="0" fontId="20" fillId="19" borderId="3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8" fillId="6" borderId="16" xfId="0" applyFont="1" applyFill="1" applyBorder="1" applyAlignment="1" applyProtection="1">
      <alignment horizontal="center" vertical="center"/>
      <protection hidden="1"/>
    </xf>
    <xf numFmtId="3" fontId="13" fillId="7" borderId="17" xfId="0" applyNumberFormat="1" applyFont="1" applyFill="1" applyBorder="1" applyAlignment="1" applyProtection="1">
      <alignment horizontal="center" vertical="center"/>
      <protection hidden="1"/>
    </xf>
    <xf numFmtId="3" fontId="13" fillId="7" borderId="18" xfId="0" applyNumberFormat="1" applyFont="1" applyFill="1" applyBorder="1" applyAlignment="1" applyProtection="1">
      <alignment horizontal="center" vertical="center"/>
      <protection hidden="1"/>
    </xf>
    <xf numFmtId="3" fontId="13" fillId="7" borderId="19" xfId="0" applyNumberFormat="1" applyFont="1" applyFill="1" applyBorder="1" applyAlignment="1" applyProtection="1">
      <alignment horizontal="center" vertical="center"/>
      <protection hidden="1"/>
    </xf>
    <xf numFmtId="165" fontId="10" fillId="8" borderId="17" xfId="0" applyNumberFormat="1" applyFont="1" applyFill="1" applyBorder="1" applyAlignment="1" applyProtection="1">
      <alignment horizontal="center" vertical="center"/>
      <protection hidden="1"/>
    </xf>
    <xf numFmtId="165" fontId="10" fillId="8" borderId="18" xfId="0" applyNumberFormat="1" applyFont="1" applyFill="1" applyBorder="1" applyAlignment="1" applyProtection="1">
      <alignment horizontal="center" vertical="center"/>
      <protection hidden="1"/>
    </xf>
    <xf numFmtId="165" fontId="10" fillId="8" borderId="19" xfId="0" applyNumberFormat="1" applyFont="1" applyFill="1" applyBorder="1" applyAlignment="1" applyProtection="1">
      <alignment horizontal="center" vertical="center"/>
      <protection hidden="1"/>
    </xf>
    <xf numFmtId="165" fontId="14" fillId="7" borderId="17" xfId="0" applyNumberFormat="1" applyFont="1" applyFill="1" applyBorder="1" applyAlignment="1" applyProtection="1">
      <alignment horizontal="center" vertical="center"/>
      <protection hidden="1"/>
    </xf>
    <xf numFmtId="165" fontId="14" fillId="7" borderId="18" xfId="0" applyNumberFormat="1" applyFont="1" applyFill="1" applyBorder="1" applyAlignment="1" applyProtection="1">
      <alignment horizontal="center" vertical="center"/>
      <protection hidden="1"/>
    </xf>
    <xf numFmtId="165" fontId="14" fillId="7" borderId="19" xfId="0" applyNumberFormat="1" applyFont="1" applyFill="1" applyBorder="1" applyAlignment="1" applyProtection="1">
      <alignment horizontal="center" vertical="center"/>
      <protection hidden="1"/>
    </xf>
    <xf numFmtId="0" fontId="8" fillId="6" borderId="20" xfId="0" applyFont="1" applyFill="1" applyBorder="1" applyAlignment="1" applyProtection="1">
      <alignment horizontal="center" vertical="center"/>
      <protection hidden="1"/>
    </xf>
    <xf numFmtId="0" fontId="8" fillId="6" borderId="21" xfId="0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166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2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49" fontId="5" fillId="0" borderId="9" xfId="1" quotePrefix="1" applyNumberFormat="1" applyFont="1" applyBorder="1" applyAlignment="1" applyProtection="1">
      <alignment horizontal="center" vertical="center"/>
      <protection hidden="1"/>
    </xf>
    <xf numFmtId="49" fontId="5" fillId="0" borderId="10" xfId="1" quotePrefix="1" applyNumberFormat="1" applyFont="1" applyBorder="1" applyAlignment="1" applyProtection="1">
      <alignment horizontal="center" vertical="center"/>
      <protection hidden="1"/>
    </xf>
    <xf numFmtId="49" fontId="5" fillId="0" borderId="11" xfId="1" quotePrefix="1" applyNumberFormat="1" applyFont="1" applyBorder="1" applyAlignment="1" applyProtection="1">
      <alignment horizontal="center" vertical="center"/>
      <protection hidden="1"/>
    </xf>
    <xf numFmtId="0" fontId="15" fillId="9" borderId="1" xfId="1" applyFont="1" applyFill="1" applyBorder="1" applyAlignment="1" applyProtection="1">
      <alignment horizontal="center" vertical="center"/>
      <protection hidden="1"/>
    </xf>
    <xf numFmtId="0" fontId="15" fillId="9" borderId="2" xfId="1" applyFont="1" applyFill="1" applyBorder="1" applyAlignment="1" applyProtection="1">
      <alignment horizontal="center" vertical="center"/>
      <protection hidden="1"/>
    </xf>
    <xf numFmtId="0" fontId="15" fillId="9" borderId="3" xfId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</cellXfs>
  <cellStyles count="5">
    <cellStyle name="Moeda" xfId="4" builtinId="4"/>
    <cellStyle name="Normal" xfId="0" builtinId="0"/>
    <cellStyle name="Normal_TABELA DE PÃO em parcelas mensais 2006 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I$4" max="30000" page="10" val="0"/>
</file>

<file path=xl/ctrlProps/ctrlProp2.xml><?xml version="1.0" encoding="utf-8"?>
<formControlPr xmlns="http://schemas.microsoft.com/office/spreadsheetml/2009/9/main" objectType="Spin" dx="22" fmlaLink="$I$5" max="30000" page="10"/>
</file>

<file path=xl/ctrlProps/ctrlProp3.xml><?xml version="1.0" encoding="utf-8"?>
<formControlPr xmlns="http://schemas.microsoft.com/office/spreadsheetml/2009/9/main" objectType="Spin" dx="22" fmlaLink="$I$6" max="30000" page="10" val="0"/>
</file>

<file path=xl/ctrlProps/ctrlProp4.xml><?xml version="1.0" encoding="utf-8"?>
<formControlPr xmlns="http://schemas.microsoft.com/office/spreadsheetml/2009/9/main" objectType="Spin" dx="22" fmlaLink="$I$7" max="30000" page="10" val="0"/>
</file>

<file path=xl/ctrlProps/ctrlProp5.xml><?xml version="1.0" encoding="utf-8"?>
<formControlPr xmlns="http://schemas.microsoft.com/office/spreadsheetml/2009/9/main" objectType="Spin" dx="22" fmlaLink="$I$8" max="30000" page="10" val="0"/>
</file>

<file path=xl/ctrlProps/ctrlProp6.xml><?xml version="1.0" encoding="utf-8"?>
<formControlPr xmlns="http://schemas.microsoft.com/office/spreadsheetml/2009/9/main" objectType="Spin" dx="22" fmlaLink="$L$9" inc="10" max="30000" page="10" val="130"/>
</file>

<file path=xl/ctrlProps/ctrlProp7.xml><?xml version="1.0" encoding="utf-8"?>
<formControlPr xmlns="http://schemas.microsoft.com/office/spreadsheetml/2009/9/main" objectType="Spin" dx="22" fmlaLink="$M$9" max="9" page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1208598</xdr:colOff>
          <xdr:row>3</xdr:row>
          <xdr:rowOff>39757</xdr:rowOff>
        </xdr:from>
        <xdr:to>
          <xdr:col>8</xdr:col>
          <xdr:colOff>95416</xdr:colOff>
          <xdr:row>3</xdr:row>
          <xdr:rowOff>302150</xdr:rowOff>
        </xdr:to>
        <xdr:sp macro="" textlink="">
          <xdr:nvSpPr>
            <xdr:cNvPr id="5128" name="Spinner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1208598</xdr:colOff>
          <xdr:row>4</xdr:row>
          <xdr:rowOff>39757</xdr:rowOff>
        </xdr:from>
        <xdr:to>
          <xdr:col>8</xdr:col>
          <xdr:colOff>95416</xdr:colOff>
          <xdr:row>4</xdr:row>
          <xdr:rowOff>302150</xdr:rowOff>
        </xdr:to>
        <xdr:sp macro="" textlink="">
          <xdr:nvSpPr>
            <xdr:cNvPr id="5129" name="Spinner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1208598</xdr:colOff>
          <xdr:row>5</xdr:row>
          <xdr:rowOff>39757</xdr:rowOff>
        </xdr:from>
        <xdr:to>
          <xdr:col>8</xdr:col>
          <xdr:colOff>95416</xdr:colOff>
          <xdr:row>5</xdr:row>
          <xdr:rowOff>302150</xdr:rowOff>
        </xdr:to>
        <xdr:sp macro="" textlink="">
          <xdr:nvSpPr>
            <xdr:cNvPr id="5130" name="Spinner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1208598</xdr:colOff>
          <xdr:row>6</xdr:row>
          <xdr:rowOff>39757</xdr:rowOff>
        </xdr:from>
        <xdr:to>
          <xdr:col>8</xdr:col>
          <xdr:colOff>95416</xdr:colOff>
          <xdr:row>6</xdr:row>
          <xdr:rowOff>302150</xdr:rowOff>
        </xdr:to>
        <xdr:sp macro="" textlink="">
          <xdr:nvSpPr>
            <xdr:cNvPr id="5131" name="Spinner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1208598</xdr:colOff>
          <xdr:row>7</xdr:row>
          <xdr:rowOff>39757</xdr:rowOff>
        </xdr:from>
        <xdr:to>
          <xdr:col>8</xdr:col>
          <xdr:colOff>95416</xdr:colOff>
          <xdr:row>7</xdr:row>
          <xdr:rowOff>302150</xdr:rowOff>
        </xdr:to>
        <xdr:sp macro="" textlink="">
          <xdr:nvSpPr>
            <xdr:cNvPr id="5132" name="Spinner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1</xdr:col>
      <xdr:colOff>44825</xdr:colOff>
      <xdr:row>0</xdr:row>
      <xdr:rowOff>67233</xdr:rowOff>
    </xdr:from>
    <xdr:to>
      <xdr:col>1</xdr:col>
      <xdr:colOff>1248246</xdr:colOff>
      <xdr:row>1</xdr:row>
      <xdr:rowOff>33618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7" y="67233"/>
          <a:ext cx="1203421" cy="4258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31805</xdr:colOff>
          <xdr:row>3</xdr:row>
          <xdr:rowOff>318052</xdr:rowOff>
        </xdr:from>
        <xdr:to>
          <xdr:col>11</xdr:col>
          <xdr:colOff>437322</xdr:colOff>
          <xdr:row>7</xdr:row>
          <xdr:rowOff>326003</xdr:rowOff>
        </xdr:to>
        <xdr:sp macro="" textlink="">
          <xdr:nvSpPr>
            <xdr:cNvPr id="5133" name="Spinner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78440</xdr:colOff>
      <xdr:row>2</xdr:row>
      <xdr:rowOff>44824</xdr:rowOff>
    </xdr:from>
    <xdr:to>
      <xdr:col>13</xdr:col>
      <xdr:colOff>1267565</xdr:colOff>
      <xdr:row>7</xdr:row>
      <xdr:rowOff>280148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705" y="593912"/>
          <a:ext cx="1189125" cy="1792942"/>
        </a:xfrm>
        <a:prstGeom prst="rect">
          <a:avLst/>
        </a:prstGeom>
        <a:ln w="25400">
          <a:solidFill>
            <a:schemeClr val="accent1">
              <a:lumMod val="50000"/>
            </a:schemeClr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445273</xdr:colOff>
          <xdr:row>3</xdr:row>
          <xdr:rowOff>318052</xdr:rowOff>
        </xdr:from>
        <xdr:to>
          <xdr:col>11</xdr:col>
          <xdr:colOff>818984</xdr:colOff>
          <xdr:row>7</xdr:row>
          <xdr:rowOff>333955</xdr:rowOff>
        </xdr:to>
        <xdr:sp macro="" textlink="">
          <xdr:nvSpPr>
            <xdr:cNvPr id="5134" name="Spinner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33618</xdr:colOff>
      <xdr:row>3</xdr:row>
      <xdr:rowOff>22409</xdr:rowOff>
    </xdr:from>
    <xdr:to>
      <xdr:col>11</xdr:col>
      <xdr:colOff>425824</xdr:colOff>
      <xdr:row>3</xdr:row>
      <xdr:rowOff>291352</xdr:rowOff>
    </xdr:to>
    <xdr:sp macro="" textlink="">
      <xdr:nvSpPr>
        <xdr:cNvPr id="2" name="Fluxograma: Process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92118" y="840438"/>
          <a:ext cx="392206" cy="268943"/>
        </a:xfrm>
        <a:prstGeom prst="flowChartProcess">
          <a:avLst/>
        </a:prstGeom>
        <a:solidFill>
          <a:schemeClr val="bg1">
            <a:lumMod val="95000"/>
          </a:schemeClr>
        </a:solidFill>
        <a:ln w="0"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 b="1"/>
            <a:t>+10</a:t>
          </a:r>
        </a:p>
      </xdr:txBody>
    </xdr:sp>
    <xdr:clientData/>
  </xdr:twoCellAnchor>
  <xdr:twoCellAnchor>
    <xdr:from>
      <xdr:col>11</xdr:col>
      <xdr:colOff>432550</xdr:colOff>
      <xdr:row>3</xdr:row>
      <xdr:rowOff>17925</xdr:rowOff>
    </xdr:from>
    <xdr:to>
      <xdr:col>11</xdr:col>
      <xdr:colOff>806824</xdr:colOff>
      <xdr:row>3</xdr:row>
      <xdr:rowOff>286868</xdr:rowOff>
    </xdr:to>
    <xdr:sp macro="" textlink="">
      <xdr:nvSpPr>
        <xdr:cNvPr id="15" name="Fluxograma: Process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291050" y="835954"/>
          <a:ext cx="374274" cy="268943"/>
        </a:xfrm>
        <a:prstGeom prst="flowChartProcess">
          <a:avLst/>
        </a:prstGeom>
        <a:solidFill>
          <a:schemeClr val="bg1">
            <a:lumMod val="95000"/>
          </a:schemeClr>
        </a:solidFill>
        <a:ln w="0"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 b="1"/>
            <a:t>+1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0</xdr:colOff>
      <xdr:row>1</xdr:row>
      <xdr:rowOff>285750</xdr:rowOff>
    </xdr:to>
    <xdr:pic>
      <xdr:nvPicPr>
        <xdr:cNvPr id="6157" name="Picture 196">
          <a:extLst>
            <a:ext uri="{FF2B5EF4-FFF2-40B4-BE49-F238E27FC236}">
              <a16:creationId xmlns:a16="http://schemas.microsoft.com/office/drawing/2014/main" id="{00000000-0008-0000-0700-00000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"/>
          <a:ext cx="0" cy="390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114300</xdr:rowOff>
    </xdr:from>
    <xdr:to>
      <xdr:col>1</xdr:col>
      <xdr:colOff>0</xdr:colOff>
      <xdr:row>2</xdr:row>
      <xdr:rowOff>0</xdr:rowOff>
    </xdr:to>
    <xdr:pic>
      <xdr:nvPicPr>
        <xdr:cNvPr id="6158" name="Picture 196">
          <a:extLst>
            <a:ext uri="{FF2B5EF4-FFF2-40B4-BE49-F238E27FC236}">
              <a16:creationId xmlns:a16="http://schemas.microsoft.com/office/drawing/2014/main" id="{00000000-0008-0000-0700-00000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"/>
          <a:ext cx="0" cy="3810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N20"/>
  <sheetViews>
    <sheetView showGridLines="0" showRowColHeaders="0" tabSelected="1" zoomScale="80" zoomScaleNormal="80" workbookViewId="0">
      <selection activeCell="L4" sqref="L4:M8"/>
    </sheetView>
  </sheetViews>
  <sheetFormatPr defaultColWidth="9.21875" defaultRowHeight="21.8" customHeight="1" x14ac:dyDescent="0.2"/>
  <cols>
    <col min="1" max="1" width="3.21875" style="1" customWidth="1"/>
    <col min="2" max="2" width="20.77734375" style="1" bestFit="1" customWidth="1"/>
    <col min="3" max="6" width="16.77734375" style="1" customWidth="1"/>
    <col min="7" max="7" width="19.5546875" style="1" customWidth="1"/>
    <col min="8" max="8" width="1.21875" style="1" customWidth="1"/>
    <col min="9" max="9" width="18.44140625" style="1" bestFit="1" customWidth="1"/>
    <col min="10" max="13" width="16.77734375" style="1" customWidth="1"/>
    <col min="14" max="14" width="19.77734375" style="1" bestFit="1" customWidth="1"/>
    <col min="15" max="16384" width="9.21875" style="1"/>
  </cols>
  <sheetData>
    <row r="1" spans="2:14" ht="36" customHeight="1" thickBot="1" x14ac:dyDescent="0.5">
      <c r="B1" s="103" t="s">
        <v>43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ht="6.75" customHeight="1" thickTop="1" thickBot="1" x14ac:dyDescent="0.25">
      <c r="B2" s="33"/>
      <c r="C2" s="34"/>
      <c r="D2" s="34"/>
      <c r="E2" s="34"/>
      <c r="F2" s="34"/>
      <c r="G2" s="34"/>
      <c r="H2" s="34"/>
      <c r="I2" s="35"/>
    </row>
    <row r="3" spans="2:14" ht="27.7" customHeight="1" thickTop="1" thickBot="1" x14ac:dyDescent="0.25">
      <c r="B3" s="100" t="s">
        <v>7</v>
      </c>
      <c r="C3" s="101"/>
      <c r="D3" s="101"/>
      <c r="E3" s="101"/>
      <c r="F3" s="101"/>
      <c r="G3" s="101"/>
      <c r="H3" s="101"/>
      <c r="I3" s="102"/>
      <c r="J3" s="100" t="s">
        <v>36</v>
      </c>
      <c r="K3" s="102"/>
      <c r="L3" s="100" t="s">
        <v>13</v>
      </c>
      <c r="M3" s="101"/>
      <c r="N3" s="36"/>
    </row>
    <row r="4" spans="2:14" ht="23.95" customHeight="1" thickTop="1" thickBot="1" x14ac:dyDescent="0.25">
      <c r="B4" s="37" t="s">
        <v>37</v>
      </c>
      <c r="C4" s="117" t="s">
        <v>42</v>
      </c>
      <c r="D4" s="117"/>
      <c r="E4" s="117"/>
      <c r="F4" s="117"/>
      <c r="G4" s="117"/>
      <c r="H4" s="79"/>
      <c r="I4" s="80">
        <v>0</v>
      </c>
      <c r="J4" s="105">
        <f>SUM(I4:I8)</f>
        <v>1</v>
      </c>
      <c r="K4" s="106"/>
      <c r="L4" s="111">
        <v>370</v>
      </c>
      <c r="M4" s="112"/>
      <c r="N4" s="39"/>
    </row>
    <row r="5" spans="2:14" ht="23.95" customHeight="1" thickTop="1" thickBot="1" x14ac:dyDescent="0.25">
      <c r="B5" s="37" t="s">
        <v>38</v>
      </c>
      <c r="C5" s="117" t="s">
        <v>42</v>
      </c>
      <c r="D5" s="117"/>
      <c r="E5" s="117"/>
      <c r="F5" s="117"/>
      <c r="G5" s="117"/>
      <c r="H5" s="38"/>
      <c r="I5" s="76">
        <v>1</v>
      </c>
      <c r="J5" s="107"/>
      <c r="K5" s="108"/>
      <c r="L5" s="113"/>
      <c r="M5" s="114"/>
      <c r="N5" s="40"/>
    </row>
    <row r="6" spans="2:14" ht="23.95" customHeight="1" thickTop="1" thickBot="1" x14ac:dyDescent="0.25">
      <c r="B6" s="37" t="s">
        <v>39</v>
      </c>
      <c r="C6" s="117" t="s">
        <v>42</v>
      </c>
      <c r="D6" s="117"/>
      <c r="E6" s="117"/>
      <c r="F6" s="117"/>
      <c r="G6" s="117"/>
      <c r="H6" s="38"/>
      <c r="I6" s="76">
        <v>0</v>
      </c>
      <c r="J6" s="107"/>
      <c r="K6" s="108"/>
      <c r="L6" s="113"/>
      <c r="M6" s="114"/>
      <c r="N6" s="40"/>
    </row>
    <row r="7" spans="2:14" ht="23.95" customHeight="1" thickTop="1" thickBot="1" x14ac:dyDescent="0.25">
      <c r="B7" s="37" t="s">
        <v>40</v>
      </c>
      <c r="C7" s="117" t="s">
        <v>42</v>
      </c>
      <c r="D7" s="117"/>
      <c r="E7" s="117"/>
      <c r="F7" s="117"/>
      <c r="G7" s="117"/>
      <c r="H7" s="38"/>
      <c r="I7" s="76">
        <v>0</v>
      </c>
      <c r="J7" s="107"/>
      <c r="K7" s="108"/>
      <c r="L7" s="113"/>
      <c r="M7" s="114"/>
      <c r="N7" s="40"/>
    </row>
    <row r="8" spans="2:14" ht="23.95" customHeight="1" thickTop="1" thickBot="1" x14ac:dyDescent="0.25">
      <c r="B8" s="37" t="s">
        <v>41</v>
      </c>
      <c r="C8" s="117" t="s">
        <v>42</v>
      </c>
      <c r="D8" s="117"/>
      <c r="E8" s="117"/>
      <c r="F8" s="117"/>
      <c r="G8" s="117"/>
      <c r="H8" s="38"/>
      <c r="I8" s="76">
        <v>0</v>
      </c>
      <c r="J8" s="109"/>
      <c r="K8" s="110"/>
      <c r="L8" s="115"/>
      <c r="M8" s="116"/>
      <c r="N8" s="41"/>
    </row>
    <row r="9" spans="2:14" ht="3.8" customHeight="1" thickTop="1" thickBot="1" x14ac:dyDescent="0.25">
      <c r="B9" s="42"/>
      <c r="C9" s="43"/>
      <c r="D9" s="43"/>
      <c r="E9" s="43"/>
      <c r="F9" s="43"/>
      <c r="G9" s="43"/>
      <c r="H9" s="43"/>
      <c r="I9" s="44"/>
      <c r="J9" s="45"/>
      <c r="K9" s="46"/>
      <c r="L9" s="77">
        <v>130</v>
      </c>
      <c r="M9" s="78">
        <v>1</v>
      </c>
      <c r="N9" s="47"/>
    </row>
    <row r="10" spans="2:14" ht="23.5" customHeight="1" thickTop="1" thickBot="1" x14ac:dyDescent="0.25">
      <c r="B10" s="118" t="s">
        <v>12</v>
      </c>
      <c r="C10" s="118"/>
      <c r="D10" s="118"/>
      <c r="E10" s="118"/>
      <c r="F10" s="118"/>
      <c r="G10" s="119"/>
      <c r="H10" s="48"/>
      <c r="I10" s="120" t="s">
        <v>11</v>
      </c>
      <c r="J10" s="121"/>
      <c r="K10" s="121"/>
      <c r="L10" s="121"/>
      <c r="M10" s="121"/>
      <c r="N10" s="121"/>
    </row>
    <row r="11" spans="2:14" ht="21.8" customHeight="1" thickBot="1" x14ac:dyDescent="0.25">
      <c r="B11" s="49" t="s">
        <v>33</v>
      </c>
      <c r="C11" s="50" t="s">
        <v>44</v>
      </c>
      <c r="D11" s="51" t="s">
        <v>45</v>
      </c>
      <c r="E11" s="52" t="s">
        <v>8</v>
      </c>
      <c r="F11" s="53" t="s">
        <v>9</v>
      </c>
      <c r="G11" s="54" t="s">
        <v>46</v>
      </c>
      <c r="H11" s="55"/>
      <c r="I11" s="56" t="s">
        <v>33</v>
      </c>
      <c r="J11" s="50" t="s">
        <v>44</v>
      </c>
      <c r="K11" s="51" t="s">
        <v>45</v>
      </c>
      <c r="L11" s="52" t="s">
        <v>8</v>
      </c>
      <c r="M11" s="53" t="s">
        <v>9</v>
      </c>
      <c r="N11" s="57" t="s">
        <v>47</v>
      </c>
    </row>
    <row r="12" spans="2:14" ht="21.8" customHeight="1" thickBot="1" x14ac:dyDescent="0.25">
      <c r="B12" s="58" t="s">
        <v>34</v>
      </c>
      <c r="C12" s="59">
        <f>IF(I4&gt;0,'Residencial Social'!H4,0)</f>
        <v>0</v>
      </c>
      <c r="D12" s="60">
        <f>IF(I4&gt;0,'Residencial Social'!H12,0)</f>
        <v>0</v>
      </c>
      <c r="E12" s="61">
        <f>IF(I4&gt;0,SUM('Residencial Social'!H5:H10),0)</f>
        <v>0</v>
      </c>
      <c r="F12" s="62">
        <f>IF(I4&gt;0,SUM('Residencial Social'!H13:H18),0)</f>
        <v>0</v>
      </c>
      <c r="G12" s="63">
        <f>SUM(C12:F12)</f>
        <v>0</v>
      </c>
      <c r="H12" s="64"/>
      <c r="I12" s="65" t="s">
        <v>34</v>
      </c>
      <c r="J12" s="59">
        <f>I4*C12</f>
        <v>0</v>
      </c>
      <c r="K12" s="60">
        <f>I4*D12</f>
        <v>0</v>
      </c>
      <c r="L12" s="61">
        <f>I4*E12</f>
        <v>0</v>
      </c>
      <c r="M12" s="62">
        <f>I4*F12</f>
        <v>0</v>
      </c>
      <c r="N12" s="66">
        <f>SUM(J12:M12)</f>
        <v>0</v>
      </c>
    </row>
    <row r="13" spans="2:14" ht="21.8" customHeight="1" thickBot="1" x14ac:dyDescent="0.25">
      <c r="B13" s="58" t="s">
        <v>21</v>
      </c>
      <c r="C13" s="59">
        <f>IF(AND(I5=1,SUM(I4,I6,I7,I8)=0),IF(I5&gt;0,'Residencial Unifamiliar'!H4,0),IF(I5&gt;0,'Residencial Multifamiliar'!H4,0))</f>
        <v>16.21</v>
      </c>
      <c r="D13" s="60">
        <f>IF(AND(I5=1,SUM(I4,I6,I7,I8)=0),IF(I5&gt;0,'Residencial Unifamiliar'!H12,0),IF(I5&gt;0,'Residencial Multifamiliar'!H12,0))</f>
        <v>9.9700000000000006</v>
      </c>
      <c r="E13" s="61">
        <f>IF(AND(I5=1,SUM(I4,I6,I7,I8)=0),IF(I5&gt;0,SUM('Residencial Unifamiliar'!H5:H10),0),IF(I5&gt;0,SUM('Residencial Multifamiliar'!H5:H10),0))</f>
        <v>4258.165</v>
      </c>
      <c r="F13" s="62">
        <f>IF(AND(I5=1,SUM(I4,I6,I7,I8)=0),IF(I5&gt;0,SUM('Residencial Unifamiliar'!H13:H18),0),IF(I5&gt;0,SUM('Residencial Multifamiliar'!H13:H18),0))</f>
        <v>2975.0214999999998</v>
      </c>
      <c r="G13" s="63">
        <f t="shared" ref="G13:G16" si="0">SUM(C13:F13)</f>
        <v>7259.3665000000001</v>
      </c>
      <c r="H13" s="64"/>
      <c r="I13" s="65" t="s">
        <v>21</v>
      </c>
      <c r="J13" s="59">
        <f t="shared" ref="J13:J16" si="1">I5*C13</f>
        <v>16.21</v>
      </c>
      <c r="K13" s="60">
        <f t="shared" ref="K13:K16" si="2">I5*D13</f>
        <v>9.9700000000000006</v>
      </c>
      <c r="L13" s="61">
        <f t="shared" ref="L13:L16" si="3">I5*E13</f>
        <v>4258.165</v>
      </c>
      <c r="M13" s="62">
        <f t="shared" ref="M13:M16" si="4">I5*F13</f>
        <v>2975.0214999999998</v>
      </c>
      <c r="N13" s="66">
        <f t="shared" ref="N13:N16" si="5">SUM(J13:M13)</f>
        <v>7259.3665000000001</v>
      </c>
    </row>
    <row r="14" spans="2:14" ht="21.8" customHeight="1" thickBot="1" x14ac:dyDescent="0.25">
      <c r="B14" s="58" t="s">
        <v>22</v>
      </c>
      <c r="C14" s="59">
        <f>IF(I6&gt;0,Comercial!$H$4,0)</f>
        <v>0</v>
      </c>
      <c r="D14" s="60">
        <f>IF(I6&gt;0,Comercial!$H$11,0)</f>
        <v>0</v>
      </c>
      <c r="E14" s="61">
        <f>IF(I6&gt;0,SUM(Comercial!$H$5:$H$9),0)</f>
        <v>0</v>
      </c>
      <c r="F14" s="62">
        <f>IF(I6&gt;0,SUM(Comercial!$H$12:$H$16),0)</f>
        <v>0</v>
      </c>
      <c r="G14" s="63">
        <f t="shared" si="0"/>
        <v>0</v>
      </c>
      <c r="H14" s="64"/>
      <c r="I14" s="65" t="s">
        <v>22</v>
      </c>
      <c r="J14" s="59">
        <f t="shared" si="1"/>
        <v>0</v>
      </c>
      <c r="K14" s="60">
        <f t="shared" si="2"/>
        <v>0</v>
      </c>
      <c r="L14" s="61">
        <f t="shared" si="3"/>
        <v>0</v>
      </c>
      <c r="M14" s="62">
        <f t="shared" si="4"/>
        <v>0</v>
      </c>
      <c r="N14" s="66">
        <f t="shared" si="5"/>
        <v>0</v>
      </c>
    </row>
    <row r="15" spans="2:14" ht="21.8" customHeight="1" thickBot="1" x14ac:dyDescent="0.25">
      <c r="B15" s="58" t="s">
        <v>23</v>
      </c>
      <c r="C15" s="59">
        <f>IF(I7&gt;0,Industrial!$H$4,0)</f>
        <v>0</v>
      </c>
      <c r="D15" s="60">
        <f>IF(I7&gt;0,Industrial!$H$11,0)</f>
        <v>0</v>
      </c>
      <c r="E15" s="61">
        <f>IF(I7&gt;0,SUM(Industrial!$H$5:$H$9),0)</f>
        <v>0</v>
      </c>
      <c r="F15" s="62">
        <f>IF(I7&gt;0,SUM(Industrial!$H$12:$H$16),0)</f>
        <v>0</v>
      </c>
      <c r="G15" s="63">
        <f t="shared" si="0"/>
        <v>0</v>
      </c>
      <c r="H15" s="64"/>
      <c r="I15" s="65" t="s">
        <v>23</v>
      </c>
      <c r="J15" s="59">
        <f t="shared" si="1"/>
        <v>0</v>
      </c>
      <c r="K15" s="60">
        <f t="shared" si="2"/>
        <v>0</v>
      </c>
      <c r="L15" s="61">
        <f t="shared" si="3"/>
        <v>0</v>
      </c>
      <c r="M15" s="62">
        <f t="shared" si="4"/>
        <v>0</v>
      </c>
      <c r="N15" s="66">
        <f t="shared" si="5"/>
        <v>0</v>
      </c>
    </row>
    <row r="16" spans="2:14" ht="21.8" customHeight="1" thickBot="1" x14ac:dyDescent="0.25">
      <c r="B16" s="67" t="s">
        <v>6</v>
      </c>
      <c r="C16" s="59">
        <f>IF(I8&gt;0,Pública!$H$4,0)</f>
        <v>0</v>
      </c>
      <c r="D16" s="60">
        <f>IF(I8&gt;0,Pública!$H$11,0)</f>
        <v>0</v>
      </c>
      <c r="E16" s="61">
        <f>IF(I8&gt;0,SUM(Pública!$H$5:$H$9),0)</f>
        <v>0</v>
      </c>
      <c r="F16" s="62">
        <f>IF(I8&gt;0,SUM(Pública!$H$12:$H$16),0)</f>
        <v>0</v>
      </c>
      <c r="G16" s="68">
        <f t="shared" si="0"/>
        <v>0</v>
      </c>
      <c r="H16" s="64"/>
      <c r="I16" s="69" t="s">
        <v>6</v>
      </c>
      <c r="J16" s="59">
        <f t="shared" si="1"/>
        <v>0</v>
      </c>
      <c r="K16" s="60">
        <f t="shared" si="2"/>
        <v>0</v>
      </c>
      <c r="L16" s="61">
        <f t="shared" si="3"/>
        <v>0</v>
      </c>
      <c r="M16" s="62">
        <f t="shared" si="4"/>
        <v>0</v>
      </c>
      <c r="N16" s="70">
        <f t="shared" si="5"/>
        <v>0</v>
      </c>
    </row>
    <row r="17" spans="2:14" ht="21.8" customHeight="1" thickBot="1" x14ac:dyDescent="0.25">
      <c r="B17" s="82" t="s">
        <v>53</v>
      </c>
      <c r="C17" s="83">
        <f>C$12*0.8%+SUM(C$13:C$16)*4%</f>
        <v>0.64840000000000009</v>
      </c>
      <c r="D17" s="83">
        <f t="shared" ref="D17:G17" si="6">D$12*0.8%+SUM(D$13:D$16)*4%</f>
        <v>0.39880000000000004</v>
      </c>
      <c r="E17" s="83">
        <f t="shared" si="6"/>
        <v>170.32660000000001</v>
      </c>
      <c r="F17" s="83">
        <f t="shared" si="6"/>
        <v>119.00085999999999</v>
      </c>
      <c r="G17" s="84">
        <f t="shared" si="6"/>
        <v>290.37466000000001</v>
      </c>
      <c r="H17" s="85"/>
      <c r="I17" s="86" t="s">
        <v>53</v>
      </c>
      <c r="J17" s="83">
        <f t="shared" ref="J17:N17" si="7">J$12*0.8%+SUM(J$13:J$16)*4%</f>
        <v>0.64840000000000009</v>
      </c>
      <c r="K17" s="83">
        <f t="shared" si="7"/>
        <v>0.39880000000000004</v>
      </c>
      <c r="L17" s="83">
        <f t="shared" si="7"/>
        <v>170.32660000000001</v>
      </c>
      <c r="M17" s="83">
        <f t="shared" si="7"/>
        <v>119.00085999999999</v>
      </c>
      <c r="N17" s="87">
        <f t="shared" si="7"/>
        <v>290.37466000000001</v>
      </c>
    </row>
    <row r="18" spans="2:14" ht="4.55" customHeight="1" thickTop="1" thickBot="1" x14ac:dyDescent="0.25">
      <c r="B18" s="42"/>
      <c r="C18" s="43"/>
      <c r="D18" s="43"/>
      <c r="E18" s="43"/>
      <c r="F18" s="43"/>
      <c r="G18" s="43"/>
      <c r="H18" s="43"/>
      <c r="I18" s="81"/>
      <c r="J18" s="45"/>
      <c r="K18" s="46"/>
      <c r="L18" s="46"/>
      <c r="M18" s="45"/>
      <c r="N18" s="47"/>
    </row>
    <row r="19" spans="2:14" ht="27.1" customHeight="1" thickTop="1" thickBot="1" x14ac:dyDescent="0.25">
      <c r="B19" s="100" t="s">
        <v>10</v>
      </c>
      <c r="C19" s="101"/>
      <c r="D19" s="101" t="s">
        <v>48</v>
      </c>
      <c r="E19" s="101"/>
      <c r="F19" s="101"/>
      <c r="G19" s="101"/>
      <c r="H19" s="101"/>
      <c r="I19" s="102"/>
      <c r="J19" s="71">
        <f>SUM(J12:J17)</f>
        <v>16.8584</v>
      </c>
      <c r="K19" s="72">
        <f>SUM(K12:K17)</f>
        <v>10.3688</v>
      </c>
      <c r="L19" s="73">
        <f>SUM(L12:L17)</f>
        <v>4428.4916000000003</v>
      </c>
      <c r="M19" s="74">
        <f>SUM(M12:M17)</f>
        <v>3094.0223599999999</v>
      </c>
      <c r="N19" s="75">
        <f>SUM(N12:N17)</f>
        <v>7549.7411600000005</v>
      </c>
    </row>
    <row r="20" spans="2:14" ht="21.8" customHeight="1" thickTop="1" x14ac:dyDescent="0.2"/>
  </sheetData>
  <sheetProtection algorithmName="SHA-512" hashValue="KsNZWzfrUjDTXOudJ8JmwWVpVC0l07BYFRb1TF3rF772Z/UX2VHA4tjaxCQ8K1XuPEWQYqqzhRx7YVB1PCCtrw==" saltValue="Fk+8GAwJIHUe0i7Cnk4O8w==" spinCount="100000" sheet="1" objects="1" scenarios="1"/>
  <mergeCells count="15">
    <mergeCell ref="B19:C19"/>
    <mergeCell ref="D19:I19"/>
    <mergeCell ref="B1:N1"/>
    <mergeCell ref="J4:K8"/>
    <mergeCell ref="J3:K3"/>
    <mergeCell ref="L4:M8"/>
    <mergeCell ref="L3:M3"/>
    <mergeCell ref="C4:G4"/>
    <mergeCell ref="C5:G5"/>
    <mergeCell ref="C6:G6"/>
    <mergeCell ref="C7:G7"/>
    <mergeCell ref="C8:G8"/>
    <mergeCell ref="B3:I3"/>
    <mergeCell ref="B10:G10"/>
    <mergeCell ref="I10:N10"/>
  </mergeCells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Spinner 8">
              <controlPr defaultSize="0" autoPict="0">
                <anchor moveWithCells="1" sizeWithCells="1">
                  <from>
                    <xdr:col>6</xdr:col>
                    <xdr:colOff>1208598</xdr:colOff>
                    <xdr:row>3</xdr:row>
                    <xdr:rowOff>39757</xdr:rowOff>
                  </from>
                  <to>
                    <xdr:col>8</xdr:col>
                    <xdr:colOff>95416</xdr:colOff>
                    <xdr:row>3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Spinner 9">
              <controlPr defaultSize="0" autoPict="0">
                <anchor moveWithCells="1" sizeWithCells="1">
                  <from>
                    <xdr:col>6</xdr:col>
                    <xdr:colOff>1208598</xdr:colOff>
                    <xdr:row>4</xdr:row>
                    <xdr:rowOff>39757</xdr:rowOff>
                  </from>
                  <to>
                    <xdr:col>8</xdr:col>
                    <xdr:colOff>95416</xdr:colOff>
                    <xdr:row>4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Spinner 10">
              <controlPr defaultSize="0" autoPict="0">
                <anchor moveWithCells="1" sizeWithCells="1">
                  <from>
                    <xdr:col>6</xdr:col>
                    <xdr:colOff>1208598</xdr:colOff>
                    <xdr:row>5</xdr:row>
                    <xdr:rowOff>39757</xdr:rowOff>
                  </from>
                  <to>
                    <xdr:col>8</xdr:col>
                    <xdr:colOff>95416</xdr:colOff>
                    <xdr:row>5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Spinner 11">
              <controlPr defaultSize="0" autoPict="0">
                <anchor moveWithCells="1" sizeWithCells="1">
                  <from>
                    <xdr:col>6</xdr:col>
                    <xdr:colOff>1208598</xdr:colOff>
                    <xdr:row>6</xdr:row>
                    <xdr:rowOff>39757</xdr:rowOff>
                  </from>
                  <to>
                    <xdr:col>8</xdr:col>
                    <xdr:colOff>95416</xdr:colOff>
                    <xdr:row>6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Spinner 12">
              <controlPr defaultSize="0" autoPict="0">
                <anchor moveWithCells="1" sizeWithCells="1">
                  <from>
                    <xdr:col>6</xdr:col>
                    <xdr:colOff>1208598</xdr:colOff>
                    <xdr:row>7</xdr:row>
                    <xdr:rowOff>39757</xdr:rowOff>
                  </from>
                  <to>
                    <xdr:col>8</xdr:col>
                    <xdr:colOff>95416</xdr:colOff>
                    <xdr:row>7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Spinner 13">
              <controlPr defaultSize="0" autoPict="0" altText="">
                <anchor moveWithCells="1" sizeWithCells="1">
                  <from>
                    <xdr:col>11</xdr:col>
                    <xdr:colOff>31805</xdr:colOff>
                    <xdr:row>3</xdr:row>
                    <xdr:rowOff>318052</xdr:rowOff>
                  </from>
                  <to>
                    <xdr:col>11</xdr:col>
                    <xdr:colOff>437322</xdr:colOff>
                    <xdr:row>7</xdr:row>
                    <xdr:rowOff>326003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Spinner 14">
              <controlPr defaultSize="0" autoPict="0" altText="">
                <anchor moveWithCells="1" sizeWithCells="1">
                  <from>
                    <xdr:col>11</xdr:col>
                    <xdr:colOff>445273</xdr:colOff>
                    <xdr:row>3</xdr:row>
                    <xdr:rowOff>318052</xdr:rowOff>
                  </from>
                  <to>
                    <xdr:col>11</xdr:col>
                    <xdr:colOff>818984</xdr:colOff>
                    <xdr:row>7</xdr:row>
                    <xdr:rowOff>333955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1:L19"/>
  <sheetViews>
    <sheetView showGridLines="0" zoomScale="115" zoomScaleNormal="115" workbookViewId="0">
      <selection sqref="A1:XFD1048576"/>
    </sheetView>
  </sheetViews>
  <sheetFormatPr defaultColWidth="9.21875" defaultRowHeight="12.55" x14ac:dyDescent="0.2"/>
  <cols>
    <col min="1" max="1" width="2.77734375" style="1" customWidth="1"/>
    <col min="2" max="2" width="27" style="1" bestFit="1" customWidth="1"/>
    <col min="3" max="3" width="9" style="1" bestFit="1" customWidth="1"/>
    <col min="4" max="4" width="7.77734375" style="1" customWidth="1"/>
    <col min="5" max="5" width="5.5546875" style="1" bestFit="1" customWidth="1"/>
    <col min="6" max="6" width="9" style="1" bestFit="1" customWidth="1"/>
    <col min="7" max="7" width="2.21875" style="1" bestFit="1" customWidth="1"/>
    <col min="8" max="8" width="16.21875" style="1" bestFit="1" customWidth="1"/>
    <col min="9" max="9" width="18.77734375" style="1" customWidth="1"/>
    <col min="10" max="10" width="41" style="1" customWidth="1"/>
    <col min="11" max="16384" width="9.21875" style="1"/>
  </cols>
  <sheetData>
    <row r="1" spans="2:12" ht="8.3000000000000007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</row>
    <row r="2" spans="2:12" ht="18.8" customHeight="1" thickBot="1" x14ac:dyDescent="0.25">
      <c r="B2" s="123" t="s">
        <v>35</v>
      </c>
      <c r="C2" s="123"/>
      <c r="D2" s="123"/>
      <c r="E2" s="123"/>
      <c r="F2" s="123"/>
      <c r="G2" s="123"/>
      <c r="H2" s="123"/>
      <c r="I2" s="123"/>
      <c r="J2" s="123"/>
    </row>
    <row r="3" spans="2:12" ht="20.05" customHeight="1" thickTop="1" thickBot="1" x14ac:dyDescent="0.25">
      <c r="B3" s="2" t="s">
        <v>13</v>
      </c>
      <c r="C3" s="124" t="s">
        <v>3</v>
      </c>
      <c r="D3" s="124"/>
      <c r="E3" s="124"/>
      <c r="F3" s="124"/>
      <c r="G3" s="124"/>
      <c r="H3" s="124"/>
      <c r="I3" s="2" t="s">
        <v>0</v>
      </c>
      <c r="J3" s="2" t="s">
        <v>5</v>
      </c>
    </row>
    <row r="4" spans="2:12" ht="18" customHeight="1" thickTop="1" thickBot="1" x14ac:dyDescent="0.25">
      <c r="B4" s="125">
        <f>'Simulador de Conta'!L4/'Simulador de Conta'!J4</f>
        <v>370</v>
      </c>
      <c r="C4" s="3" t="s">
        <v>20</v>
      </c>
      <c r="D4" s="4">
        <v>1</v>
      </c>
      <c r="E4" s="4" t="s">
        <v>1</v>
      </c>
      <c r="F4" s="5">
        <f>'Estrutura Tarifária'!F6</f>
        <v>8.1</v>
      </c>
      <c r="G4" s="6" t="s">
        <v>2</v>
      </c>
      <c r="H4" s="7">
        <f t="shared" ref="H4:H10" si="0">D4*F4</f>
        <v>8.1</v>
      </c>
      <c r="I4" s="128">
        <f>SUM(H4:H10)</f>
        <v>2119.26125</v>
      </c>
      <c r="J4" s="131">
        <f>SUM(I4+I12)</f>
        <v>3601.24575</v>
      </c>
    </row>
    <row r="5" spans="2:12" ht="18" customHeight="1" thickTop="1" thickBot="1" x14ac:dyDescent="0.25">
      <c r="B5" s="126"/>
      <c r="C5" s="3" t="s">
        <v>25</v>
      </c>
      <c r="D5" s="4">
        <f>IF($B$4&lt;='Estrutura Tarifária'!E7,B4,'Estrutura Tarifária'!E7)</f>
        <v>5</v>
      </c>
      <c r="E5" s="4" t="s">
        <v>1</v>
      </c>
      <c r="F5" s="5">
        <f>'Estrutura Tarifária'!F7</f>
        <v>0.89239999999999997</v>
      </c>
      <c r="G5" s="6" t="s">
        <v>2</v>
      </c>
      <c r="H5" s="7">
        <f t="shared" si="0"/>
        <v>4.4619999999999997</v>
      </c>
      <c r="I5" s="129"/>
      <c r="J5" s="132"/>
      <c r="L5" s="8"/>
    </row>
    <row r="6" spans="2:12" ht="18" customHeight="1" thickTop="1" thickBot="1" x14ac:dyDescent="0.25">
      <c r="B6" s="126"/>
      <c r="C6" s="3" t="s">
        <v>26</v>
      </c>
      <c r="D6" s="4">
        <f>IF($B$4&gt;'Estrutura Tarifária'!E8,'Estrutura Tarifária'!E8-'Estrutura Tarifária'!E7,IF($B$4&lt;='Estrutura Tarifária'!E7,0,$B$4-SUM($D$5:D5)))</f>
        <v>5</v>
      </c>
      <c r="E6" s="4" t="s">
        <v>1</v>
      </c>
      <c r="F6" s="5">
        <f>'Estrutura Tarifária'!F8</f>
        <v>0.89239999999999997</v>
      </c>
      <c r="G6" s="6" t="s">
        <v>2</v>
      </c>
      <c r="H6" s="7">
        <f t="shared" si="0"/>
        <v>4.4619999999999997</v>
      </c>
      <c r="I6" s="129"/>
      <c r="J6" s="132"/>
    </row>
    <row r="7" spans="2:12" ht="18" customHeight="1" thickTop="1" thickBot="1" x14ac:dyDescent="0.25">
      <c r="B7" s="126"/>
      <c r="C7" s="3" t="s">
        <v>27</v>
      </c>
      <c r="D7" s="4">
        <f>IF($B$4&gt;'Estrutura Tarifária'!E9,'Estrutura Tarifária'!E9-'Estrutura Tarifária'!E8,IF($B$4&lt;='Estrutura Tarifária'!E8,0,$B$4-SUM($D$5:D6)))</f>
        <v>5</v>
      </c>
      <c r="E7" s="4" t="s">
        <v>1</v>
      </c>
      <c r="F7" s="5">
        <f>'Estrutura Tarifária'!F9</f>
        <v>0.89239999999999997</v>
      </c>
      <c r="G7" s="6" t="s">
        <v>2</v>
      </c>
      <c r="H7" s="7">
        <f t="shared" si="0"/>
        <v>4.4619999999999997</v>
      </c>
      <c r="I7" s="129"/>
      <c r="J7" s="132"/>
    </row>
    <row r="8" spans="2:12" ht="18" customHeight="1" thickTop="1" thickBot="1" x14ac:dyDescent="0.25">
      <c r="B8" s="126"/>
      <c r="C8" s="3" t="s">
        <v>28</v>
      </c>
      <c r="D8" s="4">
        <f>IF($B$4&gt;'Estrutura Tarifária'!E10,'Estrutura Tarifária'!E10-'Estrutura Tarifária'!E9,IF($B$4&lt;='Estrutura Tarifária'!E9,0,$B$4-SUM($D$5:D7)))</f>
        <v>5</v>
      </c>
      <c r="E8" s="4" t="s">
        <v>1</v>
      </c>
      <c r="F8" s="5">
        <f>'Estrutura Tarifária'!F10</f>
        <v>3.4134500000000001</v>
      </c>
      <c r="G8" s="6" t="s">
        <v>2</v>
      </c>
      <c r="H8" s="7">
        <f t="shared" si="0"/>
        <v>17.067250000000001</v>
      </c>
      <c r="I8" s="129"/>
      <c r="J8" s="132"/>
    </row>
    <row r="9" spans="2:12" ht="18" customHeight="1" thickTop="1" thickBot="1" x14ac:dyDescent="0.25">
      <c r="B9" s="126"/>
      <c r="C9" s="3" t="s">
        <v>29</v>
      </c>
      <c r="D9" s="4">
        <f>IF($B$4&gt;'Estrutura Tarifária'!E11,'Estrutura Tarifária'!E11-'Estrutura Tarifária'!E10,IF($B$4&lt;='Estrutura Tarifária'!E10,0,$B$4-SUM($D$5:D8)))</f>
        <v>20</v>
      </c>
      <c r="E9" s="4" t="s">
        <v>1</v>
      </c>
      <c r="F9" s="5">
        <f>'Estrutura Tarifária'!F11</f>
        <v>4.6196000000000002</v>
      </c>
      <c r="G9" s="6" t="s">
        <v>2</v>
      </c>
      <c r="H9" s="7">
        <f t="shared" si="0"/>
        <v>92.391999999999996</v>
      </c>
      <c r="I9" s="129"/>
      <c r="J9" s="132"/>
    </row>
    <row r="10" spans="2:12" ht="18" customHeight="1" thickTop="1" thickBot="1" x14ac:dyDescent="0.25">
      <c r="B10" s="126"/>
      <c r="C10" s="3" t="s">
        <v>30</v>
      </c>
      <c r="D10" s="4">
        <f>IF($B$4&gt;'Estrutura Tarifária'!D12,$B$4-SUM($D$5:D9),0)</f>
        <v>330</v>
      </c>
      <c r="E10" s="4" t="s">
        <v>1</v>
      </c>
      <c r="F10" s="5">
        <f>'Estrutura Tarifária'!F12</f>
        <v>6.0251999999999999</v>
      </c>
      <c r="G10" s="6" t="s">
        <v>2</v>
      </c>
      <c r="H10" s="7">
        <f t="shared" si="0"/>
        <v>1988.316</v>
      </c>
      <c r="I10" s="130"/>
      <c r="J10" s="132"/>
    </row>
    <row r="11" spans="2:12" ht="20.05" customHeight="1" thickTop="1" thickBot="1" x14ac:dyDescent="0.25">
      <c r="B11" s="126"/>
      <c r="C11" s="134" t="s">
        <v>4</v>
      </c>
      <c r="D11" s="135"/>
      <c r="E11" s="135"/>
      <c r="F11" s="135"/>
      <c r="G11" s="135"/>
      <c r="H11" s="136"/>
      <c r="I11" s="9" t="s">
        <v>0</v>
      </c>
      <c r="J11" s="132"/>
    </row>
    <row r="12" spans="2:12" ht="18" customHeight="1" thickTop="1" thickBot="1" x14ac:dyDescent="0.25">
      <c r="B12" s="126"/>
      <c r="C12" s="10">
        <f t="shared" ref="C12:C18" si="1">D4</f>
        <v>1</v>
      </c>
      <c r="D12" s="11">
        <f>'Estrutura Tarifária'!G6</f>
        <v>0.61604938271604948</v>
      </c>
      <c r="E12" s="137">
        <f>D12*F4</f>
        <v>4.99</v>
      </c>
      <c r="F12" s="137"/>
      <c r="G12" s="6" t="s">
        <v>2</v>
      </c>
      <c r="H12" s="7">
        <f>C12*E12</f>
        <v>4.99</v>
      </c>
      <c r="I12" s="128">
        <f>SUM(H12:H18)</f>
        <v>1481.9845</v>
      </c>
      <c r="J12" s="132"/>
    </row>
    <row r="13" spans="2:12" ht="18" customHeight="1" thickTop="1" thickBot="1" x14ac:dyDescent="0.25">
      <c r="B13" s="126"/>
      <c r="C13" s="10">
        <f t="shared" si="1"/>
        <v>5</v>
      </c>
      <c r="D13" s="11">
        <f>'Estrutura Tarifária'!G7</f>
        <v>0.63984760197220969</v>
      </c>
      <c r="E13" s="137">
        <f t="shared" ref="E13:E18" si="2">D13*F5</f>
        <v>0.57099999999999995</v>
      </c>
      <c r="F13" s="137"/>
      <c r="G13" s="6" t="s">
        <v>2</v>
      </c>
      <c r="H13" s="7">
        <f t="shared" ref="H13:H18" si="3">C13*E13</f>
        <v>2.8549999999999995</v>
      </c>
      <c r="I13" s="129"/>
      <c r="J13" s="132"/>
    </row>
    <row r="14" spans="2:12" ht="18" customHeight="1" thickTop="1" thickBot="1" x14ac:dyDescent="0.25">
      <c r="B14" s="126"/>
      <c r="C14" s="10">
        <f t="shared" si="1"/>
        <v>5</v>
      </c>
      <c r="D14" s="11">
        <f>'Estrutura Tarifária'!G8</f>
        <v>0.63984760197220969</v>
      </c>
      <c r="E14" s="137">
        <f t="shared" si="2"/>
        <v>0.57099999999999995</v>
      </c>
      <c r="F14" s="137"/>
      <c r="G14" s="6" t="s">
        <v>2</v>
      </c>
      <c r="H14" s="7">
        <f t="shared" si="3"/>
        <v>2.8549999999999995</v>
      </c>
      <c r="I14" s="129"/>
      <c r="J14" s="132"/>
    </row>
    <row r="15" spans="2:12" ht="18" customHeight="1" thickTop="1" thickBot="1" x14ac:dyDescent="0.25">
      <c r="B15" s="126"/>
      <c r="C15" s="10">
        <f t="shared" si="1"/>
        <v>5</v>
      </c>
      <c r="D15" s="11">
        <f>'Estrutura Tarifária'!G9</f>
        <v>0.63984760197220969</v>
      </c>
      <c r="E15" s="137">
        <f t="shared" si="2"/>
        <v>0.57099999999999995</v>
      </c>
      <c r="F15" s="137"/>
      <c r="G15" s="6" t="s">
        <v>2</v>
      </c>
      <c r="H15" s="7">
        <f t="shared" si="3"/>
        <v>2.8549999999999995</v>
      </c>
      <c r="I15" s="129"/>
      <c r="J15" s="132"/>
    </row>
    <row r="16" spans="2:12" ht="18" customHeight="1" thickTop="1" thickBot="1" x14ac:dyDescent="0.25">
      <c r="B16" s="126"/>
      <c r="C16" s="10">
        <f t="shared" si="1"/>
        <v>5</v>
      </c>
      <c r="D16" s="11">
        <f>'Estrutura Tarifária'!G10</f>
        <v>0.70002490149262475</v>
      </c>
      <c r="E16" s="137">
        <f t="shared" si="2"/>
        <v>2.3895</v>
      </c>
      <c r="F16" s="137"/>
      <c r="G16" s="6" t="s">
        <v>2</v>
      </c>
      <c r="H16" s="7">
        <f t="shared" si="3"/>
        <v>11.9475</v>
      </c>
      <c r="I16" s="129"/>
      <c r="J16" s="132"/>
    </row>
    <row r="17" spans="2:10" ht="18" customHeight="1" thickTop="1" thickBot="1" x14ac:dyDescent="0.25">
      <c r="B17" s="126"/>
      <c r="C17" s="10">
        <f t="shared" si="1"/>
        <v>20</v>
      </c>
      <c r="D17" s="11">
        <f>'Estrutura Tarifária'!G11</f>
        <v>0.6999956706208329</v>
      </c>
      <c r="E17" s="137">
        <f t="shared" si="2"/>
        <v>3.2336999999999998</v>
      </c>
      <c r="F17" s="137"/>
      <c r="G17" s="6" t="s">
        <v>2</v>
      </c>
      <c r="H17" s="7">
        <f t="shared" si="3"/>
        <v>64.673999999999992</v>
      </c>
      <c r="I17" s="129"/>
      <c r="J17" s="132"/>
    </row>
    <row r="18" spans="2:10" ht="18" customHeight="1" thickTop="1" thickBot="1" x14ac:dyDescent="0.25">
      <c r="B18" s="127"/>
      <c r="C18" s="10">
        <f t="shared" si="1"/>
        <v>330</v>
      </c>
      <c r="D18" s="11">
        <f>'Estrutura Tarifária'!G12</f>
        <v>0.69999336121622524</v>
      </c>
      <c r="E18" s="137">
        <f t="shared" si="2"/>
        <v>4.2176</v>
      </c>
      <c r="F18" s="137"/>
      <c r="G18" s="6" t="s">
        <v>2</v>
      </c>
      <c r="H18" s="7">
        <f t="shared" si="3"/>
        <v>1391.808</v>
      </c>
      <c r="I18" s="130"/>
      <c r="J18" s="133"/>
    </row>
    <row r="19" spans="2:10" ht="13.15" thickTop="1" x14ac:dyDescent="0.2"/>
  </sheetData>
  <sheetProtection algorithmName="SHA-512" hashValue="BCq9mUlsUTPb5HMiU7hxrZAz+/hPZbQIQLWfN21+YX+hFIrtPYi9tvSu/46l1/cKEtfiqgwU1XEsjRATU0bENA==" saltValue="BVA+n7LB6BfUXIy3HwEXcQ==" spinCount="100000" sheet="1" objects="1" scenarios="1"/>
  <mergeCells count="15">
    <mergeCell ref="B1:J1"/>
    <mergeCell ref="B2:J2"/>
    <mergeCell ref="C3:H3"/>
    <mergeCell ref="B4:B18"/>
    <mergeCell ref="I4:I10"/>
    <mergeCell ref="J4:J18"/>
    <mergeCell ref="C11:H11"/>
    <mergeCell ref="E12:F12"/>
    <mergeCell ref="I12:I18"/>
    <mergeCell ref="E13:F13"/>
    <mergeCell ref="E14:F14"/>
    <mergeCell ref="E15:F15"/>
    <mergeCell ref="E16:F16"/>
    <mergeCell ref="E17:F17"/>
    <mergeCell ref="E18:F18"/>
  </mergeCells>
  <printOptions horizontalCentered="1"/>
  <pageMargins left="0.15748031496062992" right="0.17" top="0.42" bottom="0.3" header="0.3" footer="0.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B1:L19"/>
  <sheetViews>
    <sheetView showGridLines="0" zoomScale="115" zoomScaleNormal="115" workbookViewId="0">
      <selection activeCell="F5" sqref="F5"/>
    </sheetView>
  </sheetViews>
  <sheetFormatPr defaultColWidth="9.21875" defaultRowHeight="12.55" x14ac:dyDescent="0.2"/>
  <cols>
    <col min="1" max="1" width="2.77734375" style="1" customWidth="1"/>
    <col min="2" max="2" width="18" style="1" bestFit="1" customWidth="1"/>
    <col min="3" max="3" width="9" style="1" bestFit="1" customWidth="1"/>
    <col min="4" max="4" width="7.77734375" style="1" customWidth="1"/>
    <col min="5" max="5" width="5.5546875" style="1" bestFit="1" customWidth="1"/>
    <col min="6" max="6" width="9" style="1" bestFit="1" customWidth="1"/>
    <col min="7" max="7" width="2.21875" style="1" bestFit="1" customWidth="1"/>
    <col min="8" max="8" width="16.21875" style="1" bestFit="1" customWidth="1"/>
    <col min="9" max="9" width="18.77734375" style="1" customWidth="1"/>
    <col min="10" max="10" width="41" style="1" customWidth="1"/>
    <col min="11" max="16384" width="9.21875" style="1"/>
  </cols>
  <sheetData>
    <row r="1" spans="2:12" ht="8.3000000000000007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</row>
    <row r="2" spans="2:12" ht="18.8" customHeight="1" thickBot="1" x14ac:dyDescent="0.25">
      <c r="B2" s="123" t="s">
        <v>52</v>
      </c>
      <c r="C2" s="123"/>
      <c r="D2" s="123"/>
      <c r="E2" s="123"/>
      <c r="F2" s="123"/>
      <c r="G2" s="123"/>
      <c r="H2" s="123"/>
      <c r="I2" s="123"/>
      <c r="J2" s="123"/>
    </row>
    <row r="3" spans="2:12" ht="20.05" customHeight="1" thickTop="1" thickBot="1" x14ac:dyDescent="0.25">
      <c r="B3" s="2" t="s">
        <v>13</v>
      </c>
      <c r="C3" s="124" t="s">
        <v>3</v>
      </c>
      <c r="D3" s="124"/>
      <c r="E3" s="124"/>
      <c r="F3" s="124"/>
      <c r="G3" s="124"/>
      <c r="H3" s="124"/>
      <c r="I3" s="2" t="s">
        <v>0</v>
      </c>
      <c r="J3" s="2" t="s">
        <v>5</v>
      </c>
    </row>
    <row r="4" spans="2:12" ht="18" customHeight="1" thickTop="1" thickBot="1" x14ac:dyDescent="0.25">
      <c r="B4" s="125">
        <f>'Simulador de Conta'!L4/'Simulador de Conta'!J4</f>
        <v>370</v>
      </c>
      <c r="C4" s="3" t="s">
        <v>20</v>
      </c>
      <c r="D4" s="4">
        <v>1</v>
      </c>
      <c r="E4" s="4" t="s">
        <v>1</v>
      </c>
      <c r="F4" s="5">
        <f>'Estrutura Tarifária'!F16</f>
        <v>16.21</v>
      </c>
      <c r="G4" s="6" t="s">
        <v>2</v>
      </c>
      <c r="H4" s="7">
        <f t="shared" ref="H4:H10" si="0">D4*F4</f>
        <v>16.21</v>
      </c>
      <c r="I4" s="128">
        <f>SUM(H4:H10)</f>
        <v>4274.375</v>
      </c>
      <c r="J4" s="131">
        <f>SUM(I4+I12)</f>
        <v>7259.3665000000001</v>
      </c>
    </row>
    <row r="5" spans="2:12" ht="18" customHeight="1" thickTop="1" thickBot="1" x14ac:dyDescent="0.25">
      <c r="B5" s="126"/>
      <c r="C5" s="3" t="s">
        <v>25</v>
      </c>
      <c r="D5" s="4">
        <f>IF($B$4&lt;='Estrutura Tarifária'!E17,B4,'Estrutura Tarifária'!E17)</f>
        <v>5</v>
      </c>
      <c r="E5" s="4" t="s">
        <v>1</v>
      </c>
      <c r="F5" s="5">
        <f>'Estrutura Tarifária'!F17</f>
        <v>1.7847999999999999</v>
      </c>
      <c r="G5" s="6" t="s">
        <v>2</v>
      </c>
      <c r="H5" s="7">
        <f t="shared" si="0"/>
        <v>8.9239999999999995</v>
      </c>
      <c r="I5" s="129"/>
      <c r="J5" s="132"/>
      <c r="L5" s="8"/>
    </row>
    <row r="6" spans="2:12" ht="18" customHeight="1" thickTop="1" thickBot="1" x14ac:dyDescent="0.25">
      <c r="B6" s="126"/>
      <c r="C6" s="3" t="s">
        <v>26</v>
      </c>
      <c r="D6" s="4">
        <f>IF($B$4&gt;'Estrutura Tarifária'!E18,'Estrutura Tarifária'!E18-'Estrutura Tarifária'!E17,IF($B$4&lt;='Estrutura Tarifária'!E17,0,$B$4-SUM($D$5:D5)))</f>
        <v>5</v>
      </c>
      <c r="E6" s="4" t="s">
        <v>1</v>
      </c>
      <c r="F6" s="5">
        <f>'Estrutura Tarifária'!F18</f>
        <v>4.8189000000000002</v>
      </c>
      <c r="G6" s="6" t="s">
        <v>2</v>
      </c>
      <c r="H6" s="7">
        <f t="shared" si="0"/>
        <v>24.0945</v>
      </c>
      <c r="I6" s="129"/>
      <c r="J6" s="132"/>
    </row>
    <row r="7" spans="2:12" ht="18" customHeight="1" thickTop="1" thickBot="1" x14ac:dyDescent="0.25">
      <c r="B7" s="126"/>
      <c r="C7" s="3" t="s">
        <v>27</v>
      </c>
      <c r="D7" s="4">
        <f>IF($B$4&gt;'Estrutura Tarifária'!E19,'Estrutura Tarifária'!E19-'Estrutura Tarifária'!E18,IF($B$4&lt;='Estrutura Tarifária'!E18,0,$B$4-SUM($D$5:D6)))</f>
        <v>5</v>
      </c>
      <c r="E7" s="4" t="s">
        <v>1</v>
      </c>
      <c r="F7" s="5">
        <f>'Estrutura Tarifária'!F19</f>
        <v>6.0237999999999996</v>
      </c>
      <c r="G7" s="6" t="s">
        <v>2</v>
      </c>
      <c r="H7" s="7">
        <f t="shared" si="0"/>
        <v>30.119</v>
      </c>
      <c r="I7" s="129"/>
      <c r="J7" s="132"/>
    </row>
    <row r="8" spans="2:12" ht="18" customHeight="1" thickTop="1" thickBot="1" x14ac:dyDescent="0.25">
      <c r="B8" s="126"/>
      <c r="C8" s="3" t="s">
        <v>28</v>
      </c>
      <c r="D8" s="4">
        <f>IF($B$4&gt;'Estrutura Tarifária'!E20,'Estrutura Tarifária'!E20-'Estrutura Tarifária'!E19,IF($B$4&lt;='Estrutura Tarifária'!E19,0,$B$4-SUM($D$5:D7)))</f>
        <v>5</v>
      </c>
      <c r="E8" s="4" t="s">
        <v>1</v>
      </c>
      <c r="F8" s="5">
        <f>'Estrutura Tarifária'!F20</f>
        <v>6.8269000000000002</v>
      </c>
      <c r="G8" s="6" t="s">
        <v>2</v>
      </c>
      <c r="H8" s="7">
        <f t="shared" si="0"/>
        <v>34.134500000000003</v>
      </c>
      <c r="I8" s="129"/>
      <c r="J8" s="132"/>
    </row>
    <row r="9" spans="2:12" ht="18" customHeight="1" thickTop="1" thickBot="1" x14ac:dyDescent="0.25">
      <c r="B9" s="126"/>
      <c r="C9" s="3" t="s">
        <v>29</v>
      </c>
      <c r="D9" s="4">
        <f>IF($B$4&gt;'Estrutura Tarifária'!E21,'Estrutura Tarifária'!E21-'Estrutura Tarifária'!E20,IF($B$4&lt;='Estrutura Tarifária'!E20,0,$B$4-SUM($D$5:D8)))</f>
        <v>20</v>
      </c>
      <c r="E9" s="4" t="s">
        <v>1</v>
      </c>
      <c r="F9" s="5">
        <f>'Estrutura Tarifária'!F21</f>
        <v>9.2378</v>
      </c>
      <c r="G9" s="6" t="s">
        <v>2</v>
      </c>
      <c r="H9" s="7">
        <f t="shared" si="0"/>
        <v>184.756</v>
      </c>
      <c r="I9" s="129"/>
      <c r="J9" s="132"/>
    </row>
    <row r="10" spans="2:12" ht="18" customHeight="1" thickTop="1" thickBot="1" x14ac:dyDescent="0.25">
      <c r="B10" s="126"/>
      <c r="C10" s="3" t="s">
        <v>30</v>
      </c>
      <c r="D10" s="4">
        <f>IF($B$4&gt;'Estrutura Tarifária'!D22,$B$4-SUM($D$5:D9),0)</f>
        <v>330</v>
      </c>
      <c r="E10" s="4" t="s">
        <v>1</v>
      </c>
      <c r="F10" s="5">
        <f>'Estrutura Tarifária'!F22</f>
        <v>12.0489</v>
      </c>
      <c r="G10" s="6" t="s">
        <v>2</v>
      </c>
      <c r="H10" s="7">
        <f t="shared" si="0"/>
        <v>3976.1369999999997</v>
      </c>
      <c r="I10" s="130"/>
      <c r="J10" s="132"/>
    </row>
    <row r="11" spans="2:12" ht="20.05" customHeight="1" thickTop="1" thickBot="1" x14ac:dyDescent="0.25">
      <c r="B11" s="126"/>
      <c r="C11" s="134" t="s">
        <v>4</v>
      </c>
      <c r="D11" s="135"/>
      <c r="E11" s="135"/>
      <c r="F11" s="135"/>
      <c r="G11" s="135"/>
      <c r="H11" s="136"/>
      <c r="I11" s="9" t="s">
        <v>0</v>
      </c>
      <c r="J11" s="132"/>
    </row>
    <row r="12" spans="2:12" ht="18" customHeight="1" thickTop="1" thickBot="1" x14ac:dyDescent="0.25">
      <c r="B12" s="126"/>
      <c r="C12" s="10">
        <f t="shared" ref="C12:C18" si="1">D4</f>
        <v>1</v>
      </c>
      <c r="D12" s="11">
        <f>'Estrutura Tarifária'!G16</f>
        <v>0.61505243676742749</v>
      </c>
      <c r="E12" s="137">
        <f>D12*F4</f>
        <v>9.9700000000000006</v>
      </c>
      <c r="F12" s="137"/>
      <c r="G12" s="6" t="s">
        <v>2</v>
      </c>
      <c r="H12" s="7">
        <f>C12*E12</f>
        <v>9.9700000000000006</v>
      </c>
      <c r="I12" s="128">
        <f>SUM(H12:H18)</f>
        <v>2984.9915000000001</v>
      </c>
      <c r="J12" s="132"/>
    </row>
    <row r="13" spans="2:12" ht="18" customHeight="1" thickTop="1" thickBot="1" x14ac:dyDescent="0.25">
      <c r="B13" s="126"/>
      <c r="C13" s="10">
        <f t="shared" si="1"/>
        <v>5</v>
      </c>
      <c r="D13" s="11">
        <f>'Estrutura Tarifária'!G17</f>
        <v>0.6400156880322726</v>
      </c>
      <c r="E13" s="137">
        <f t="shared" ref="E13:E18" si="2">D13*F5</f>
        <v>1.1423000000000001</v>
      </c>
      <c r="F13" s="137"/>
      <c r="G13" s="6" t="s">
        <v>2</v>
      </c>
      <c r="H13" s="7">
        <f t="shared" ref="H13:H18" si="3">C13*E13</f>
        <v>5.7115000000000009</v>
      </c>
      <c r="I13" s="129"/>
      <c r="J13" s="132"/>
    </row>
    <row r="14" spans="2:12" ht="18" customHeight="1" thickTop="1" thickBot="1" x14ac:dyDescent="0.25">
      <c r="B14" s="126"/>
      <c r="C14" s="10">
        <f t="shared" si="1"/>
        <v>5</v>
      </c>
      <c r="D14" s="11">
        <f>'Estrutura Tarifária'!G18</f>
        <v>0.60640395110917433</v>
      </c>
      <c r="E14" s="137">
        <f t="shared" si="2"/>
        <v>2.9222000000000001</v>
      </c>
      <c r="F14" s="137"/>
      <c r="G14" s="6" t="s">
        <v>2</v>
      </c>
      <c r="H14" s="7">
        <f t="shared" si="3"/>
        <v>14.611000000000001</v>
      </c>
      <c r="I14" s="129"/>
      <c r="J14" s="132"/>
    </row>
    <row r="15" spans="2:12" ht="18" customHeight="1" thickTop="1" thickBot="1" x14ac:dyDescent="0.25">
      <c r="B15" s="126"/>
      <c r="C15" s="10">
        <f t="shared" si="1"/>
        <v>5</v>
      </c>
      <c r="D15" s="11">
        <f>'Estrutura Tarifária'!G19</f>
        <v>0.60390451210199547</v>
      </c>
      <c r="E15" s="137">
        <f t="shared" si="2"/>
        <v>3.6377999999999999</v>
      </c>
      <c r="F15" s="137"/>
      <c r="G15" s="6" t="s">
        <v>2</v>
      </c>
      <c r="H15" s="7">
        <f t="shared" si="3"/>
        <v>18.189</v>
      </c>
      <c r="I15" s="129"/>
      <c r="J15" s="132"/>
    </row>
    <row r="16" spans="2:12" ht="18" customHeight="1" thickTop="1" thickBot="1" x14ac:dyDescent="0.25">
      <c r="B16" s="126"/>
      <c r="C16" s="10">
        <f t="shared" si="1"/>
        <v>5</v>
      </c>
      <c r="D16" s="11">
        <f>'Estrutura Tarifária'!G20</f>
        <v>0.69999560561894858</v>
      </c>
      <c r="E16" s="137">
        <f t="shared" si="2"/>
        <v>4.7788000000000004</v>
      </c>
      <c r="F16" s="137"/>
      <c r="G16" s="6" t="s">
        <v>2</v>
      </c>
      <c r="H16" s="7">
        <f t="shared" si="3"/>
        <v>23.894000000000002</v>
      </c>
      <c r="I16" s="129"/>
      <c r="J16" s="132"/>
    </row>
    <row r="17" spans="2:10" ht="18" customHeight="1" thickTop="1" thickBot="1" x14ac:dyDescent="0.25">
      <c r="B17" s="126"/>
      <c r="C17" s="10">
        <f t="shared" si="1"/>
        <v>20</v>
      </c>
      <c r="D17" s="11">
        <f>'Estrutura Tarifária'!G21</f>
        <v>0.70000433003528972</v>
      </c>
      <c r="E17" s="137">
        <f t="shared" si="2"/>
        <v>6.466499999999999</v>
      </c>
      <c r="F17" s="137"/>
      <c r="G17" s="6" t="s">
        <v>2</v>
      </c>
      <c r="H17" s="7">
        <f t="shared" si="3"/>
        <v>129.32999999999998</v>
      </c>
      <c r="I17" s="129"/>
      <c r="J17" s="132"/>
    </row>
    <row r="18" spans="2:10" ht="18" customHeight="1" thickTop="1" thickBot="1" x14ac:dyDescent="0.25">
      <c r="B18" s="127"/>
      <c r="C18" s="10">
        <f t="shared" si="1"/>
        <v>330</v>
      </c>
      <c r="D18" s="11">
        <f>'Estrutura Tarifária'!G22</f>
        <v>0.69999751014615452</v>
      </c>
      <c r="E18" s="137">
        <f t="shared" si="2"/>
        <v>8.4342000000000006</v>
      </c>
      <c r="F18" s="137"/>
      <c r="G18" s="6" t="s">
        <v>2</v>
      </c>
      <c r="H18" s="7">
        <f t="shared" si="3"/>
        <v>2783.2860000000001</v>
      </c>
      <c r="I18" s="130"/>
      <c r="J18" s="133"/>
    </row>
    <row r="19" spans="2:10" ht="13.15" thickTop="1" x14ac:dyDescent="0.2"/>
  </sheetData>
  <sheetProtection algorithmName="SHA-512" hashValue="TXaFAjLiXLQuqJESkmSdhh8ibx3SqGdSNYAQQmeRP/L4Cq0R9TE+lcYvvIXmwJFV1jypdVYzNmOor3TLZ6a0BQ==" saltValue="XyQPP6X9A3yy7JZzcjeUmw==" spinCount="100000" sheet="1" objects="1" scenarios="1"/>
  <mergeCells count="15">
    <mergeCell ref="B1:J1"/>
    <mergeCell ref="B2:J2"/>
    <mergeCell ref="C3:H3"/>
    <mergeCell ref="B4:B18"/>
    <mergeCell ref="I4:I10"/>
    <mergeCell ref="J4:J18"/>
    <mergeCell ref="C11:H11"/>
    <mergeCell ref="I12:I18"/>
    <mergeCell ref="E12:F12"/>
    <mergeCell ref="E18:F18"/>
    <mergeCell ref="E13:F13"/>
    <mergeCell ref="E14:F14"/>
    <mergeCell ref="E15:F15"/>
    <mergeCell ref="E16:F16"/>
    <mergeCell ref="E17:F17"/>
  </mergeCells>
  <phoneticPr fontId="0" type="noConversion"/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B1:L19"/>
  <sheetViews>
    <sheetView showGridLines="0" zoomScale="115" zoomScaleNormal="115" workbookViewId="0">
      <selection activeCell="N4" sqref="N3:N4"/>
    </sheetView>
  </sheetViews>
  <sheetFormatPr defaultColWidth="9.21875" defaultRowHeight="12.55" x14ac:dyDescent="0.2"/>
  <cols>
    <col min="1" max="1" width="2.77734375" style="1" customWidth="1"/>
    <col min="2" max="2" width="18" style="1" bestFit="1" customWidth="1"/>
    <col min="3" max="3" width="9" style="1" bestFit="1" customWidth="1"/>
    <col min="4" max="4" width="7.77734375" style="1" customWidth="1"/>
    <col min="5" max="5" width="5.5546875" style="1" bestFit="1" customWidth="1"/>
    <col min="6" max="6" width="9" style="1" bestFit="1" customWidth="1"/>
    <col min="7" max="7" width="2.21875" style="1" bestFit="1" customWidth="1"/>
    <col min="8" max="8" width="16.21875" style="1" bestFit="1" customWidth="1"/>
    <col min="9" max="9" width="18.77734375" style="1" customWidth="1"/>
    <col min="10" max="10" width="41" style="1" customWidth="1"/>
    <col min="11" max="16384" width="9.21875" style="1"/>
  </cols>
  <sheetData>
    <row r="1" spans="2:12" ht="8.3000000000000007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</row>
    <row r="2" spans="2:12" ht="18.8" customHeight="1" thickBot="1" x14ac:dyDescent="0.25">
      <c r="B2" s="123" t="s">
        <v>51</v>
      </c>
      <c r="C2" s="123"/>
      <c r="D2" s="123"/>
      <c r="E2" s="123"/>
      <c r="F2" s="123"/>
      <c r="G2" s="123"/>
      <c r="H2" s="123"/>
      <c r="I2" s="123"/>
      <c r="J2" s="123"/>
    </row>
    <row r="3" spans="2:12" ht="20.05" customHeight="1" thickTop="1" thickBot="1" x14ac:dyDescent="0.25">
      <c r="B3" s="2" t="s">
        <v>13</v>
      </c>
      <c r="C3" s="124" t="s">
        <v>3</v>
      </c>
      <c r="D3" s="124"/>
      <c r="E3" s="124"/>
      <c r="F3" s="124"/>
      <c r="G3" s="124"/>
      <c r="H3" s="124"/>
      <c r="I3" s="2" t="s">
        <v>0</v>
      </c>
      <c r="J3" s="2" t="s">
        <v>5</v>
      </c>
    </row>
    <row r="4" spans="2:12" ht="18" customHeight="1" thickTop="1" thickBot="1" x14ac:dyDescent="0.25">
      <c r="B4" s="125">
        <f>'Simulador de Conta'!L4/'Simulador de Conta'!J4</f>
        <v>370</v>
      </c>
      <c r="C4" s="3" t="s">
        <v>20</v>
      </c>
      <c r="D4" s="4">
        <v>1</v>
      </c>
      <c r="E4" s="4" t="s">
        <v>1</v>
      </c>
      <c r="F4" s="5">
        <f>'Estrutura Tarifária'!F26</f>
        <v>17.489999999999998</v>
      </c>
      <c r="G4" s="6" t="s">
        <v>2</v>
      </c>
      <c r="H4" s="7">
        <f t="shared" ref="H4:H10" si="0">D4*F4</f>
        <v>17.489999999999998</v>
      </c>
      <c r="I4" s="128">
        <f>SUM(H4:H10)</f>
        <v>4284.7259999999997</v>
      </c>
      <c r="J4" s="131">
        <f>SUM(I4+I12)</f>
        <v>7284.0324999999993</v>
      </c>
    </row>
    <row r="5" spans="2:12" ht="18" customHeight="1" thickTop="1" thickBot="1" x14ac:dyDescent="0.25">
      <c r="B5" s="126"/>
      <c r="C5" s="3" t="s">
        <v>25</v>
      </c>
      <c r="D5" s="4">
        <f>IF($B$4&lt;='Estrutura Tarifária'!E17,B4,'Estrutura Tarifária'!E17)</f>
        <v>5</v>
      </c>
      <c r="E5" s="4" t="s">
        <v>1</v>
      </c>
      <c r="F5" s="5">
        <f>'Estrutura Tarifária'!F27</f>
        <v>1.7847999999999999</v>
      </c>
      <c r="G5" s="6" t="s">
        <v>2</v>
      </c>
      <c r="H5" s="7">
        <f t="shared" si="0"/>
        <v>8.9239999999999995</v>
      </c>
      <c r="I5" s="129"/>
      <c r="J5" s="132"/>
      <c r="L5" s="8"/>
    </row>
    <row r="6" spans="2:12" ht="18" customHeight="1" thickTop="1" thickBot="1" x14ac:dyDescent="0.25">
      <c r="B6" s="126"/>
      <c r="C6" s="3" t="s">
        <v>26</v>
      </c>
      <c r="D6" s="4">
        <f>IF($B$4&gt;'Estrutura Tarifária'!E18,'Estrutura Tarifária'!E18-'Estrutura Tarifária'!E17,IF($B$4&lt;='Estrutura Tarifária'!E17,0,$B$4-SUM($D$5:D5)))</f>
        <v>5</v>
      </c>
      <c r="E6" s="4" t="s">
        <v>1</v>
      </c>
      <c r="F6" s="5">
        <f>'Estrutura Tarifária'!F28</f>
        <v>5.0210999999999997</v>
      </c>
      <c r="G6" s="6" t="s">
        <v>2</v>
      </c>
      <c r="H6" s="7">
        <f t="shared" si="0"/>
        <v>25.105499999999999</v>
      </c>
      <c r="I6" s="129"/>
      <c r="J6" s="132"/>
    </row>
    <row r="7" spans="2:12" ht="18" customHeight="1" thickTop="1" thickBot="1" x14ac:dyDescent="0.25">
      <c r="B7" s="126"/>
      <c r="C7" s="3" t="s">
        <v>27</v>
      </c>
      <c r="D7" s="4">
        <f>IF($B$4&gt;'Estrutura Tarifária'!E19,'Estrutura Tarifária'!E19-'Estrutura Tarifária'!E18,IF($B$4&lt;='Estrutura Tarifária'!E18,0,$B$4-SUM($D$5:D6)))</f>
        <v>5</v>
      </c>
      <c r="E7" s="4" t="s">
        <v>1</v>
      </c>
      <c r="F7" s="5">
        <f>'Estrutura Tarifária'!F29</f>
        <v>6.0237999999999996</v>
      </c>
      <c r="G7" s="6" t="s">
        <v>2</v>
      </c>
      <c r="H7" s="7">
        <f t="shared" si="0"/>
        <v>30.119</v>
      </c>
      <c r="I7" s="129"/>
      <c r="J7" s="132"/>
    </row>
    <row r="8" spans="2:12" ht="18" customHeight="1" thickTop="1" thickBot="1" x14ac:dyDescent="0.25">
      <c r="B8" s="126"/>
      <c r="C8" s="3" t="s">
        <v>28</v>
      </c>
      <c r="D8" s="4">
        <f>IF($B$4&gt;'Estrutura Tarifária'!E20,'Estrutura Tarifária'!E20-'Estrutura Tarifária'!E19,IF($B$4&lt;='Estrutura Tarifária'!E19,0,$B$4-SUM($D$5:D7)))</f>
        <v>5</v>
      </c>
      <c r="E8" s="4" t="s">
        <v>1</v>
      </c>
      <c r="F8" s="5">
        <f>'Estrutura Tarifária'!F30</f>
        <v>6.8269000000000002</v>
      </c>
      <c r="G8" s="6" t="s">
        <v>2</v>
      </c>
      <c r="H8" s="7">
        <f t="shared" si="0"/>
        <v>34.134500000000003</v>
      </c>
      <c r="I8" s="129"/>
      <c r="J8" s="132"/>
    </row>
    <row r="9" spans="2:12" ht="18" customHeight="1" thickTop="1" thickBot="1" x14ac:dyDescent="0.25">
      <c r="B9" s="126"/>
      <c r="C9" s="3" t="s">
        <v>29</v>
      </c>
      <c r="D9" s="4">
        <f>IF($B$4&gt;'Estrutura Tarifária'!E21,'Estrutura Tarifária'!E21-'Estrutura Tarifária'!E20,IF($B$4&lt;='Estrutura Tarifária'!E20,0,$B$4-SUM($D$5:D8)))</f>
        <v>20</v>
      </c>
      <c r="E9" s="4" t="s">
        <v>1</v>
      </c>
      <c r="F9" s="5">
        <f>'Estrutura Tarifária'!F31</f>
        <v>9.6408000000000005</v>
      </c>
      <c r="G9" s="6" t="s">
        <v>2</v>
      </c>
      <c r="H9" s="7">
        <f t="shared" si="0"/>
        <v>192.816</v>
      </c>
      <c r="I9" s="129"/>
      <c r="J9" s="132"/>
    </row>
    <row r="10" spans="2:12" ht="18" customHeight="1" thickTop="1" thickBot="1" x14ac:dyDescent="0.25">
      <c r="B10" s="126"/>
      <c r="C10" s="3" t="s">
        <v>30</v>
      </c>
      <c r="D10" s="4">
        <f>IF($B$4&gt;'Estrutura Tarifária'!D22,$B$4-SUM($D$5:D9),0)</f>
        <v>330</v>
      </c>
      <c r="E10" s="4" t="s">
        <v>1</v>
      </c>
      <c r="F10" s="5">
        <f>'Estrutura Tarifária'!F32</f>
        <v>12.0489</v>
      </c>
      <c r="G10" s="6" t="s">
        <v>2</v>
      </c>
      <c r="H10" s="7">
        <f t="shared" si="0"/>
        <v>3976.1369999999997</v>
      </c>
      <c r="I10" s="130"/>
      <c r="J10" s="132"/>
    </row>
    <row r="11" spans="2:12" ht="20.05" customHeight="1" thickTop="1" thickBot="1" x14ac:dyDescent="0.25">
      <c r="B11" s="126"/>
      <c r="C11" s="134" t="s">
        <v>4</v>
      </c>
      <c r="D11" s="135"/>
      <c r="E11" s="135"/>
      <c r="F11" s="135"/>
      <c r="G11" s="135"/>
      <c r="H11" s="136"/>
      <c r="I11" s="9" t="s">
        <v>0</v>
      </c>
      <c r="J11" s="132"/>
    </row>
    <row r="12" spans="2:12" ht="18" customHeight="1" thickTop="1" thickBot="1" x14ac:dyDescent="0.25">
      <c r="B12" s="126"/>
      <c r="C12" s="10">
        <f t="shared" ref="C12:C18" si="1">D4</f>
        <v>1</v>
      </c>
      <c r="D12" s="11">
        <f>'Estrutura Tarifária'!G26</f>
        <v>0.7004002287021156</v>
      </c>
      <c r="E12" s="137">
        <f>D12*F4</f>
        <v>12.25</v>
      </c>
      <c r="F12" s="137"/>
      <c r="G12" s="6" t="s">
        <v>2</v>
      </c>
      <c r="H12" s="7">
        <f>C12*E12</f>
        <v>12.25</v>
      </c>
      <c r="I12" s="128">
        <f>SUM(H12:H18)</f>
        <v>2999.3065000000001</v>
      </c>
      <c r="J12" s="132"/>
    </row>
    <row r="13" spans="2:12" ht="18" customHeight="1" thickTop="1" thickBot="1" x14ac:dyDescent="0.25">
      <c r="B13" s="126"/>
      <c r="C13" s="10">
        <f t="shared" si="1"/>
        <v>5</v>
      </c>
      <c r="D13" s="11">
        <f>'Estrutura Tarifária'!G27</f>
        <v>0.70002241147467514</v>
      </c>
      <c r="E13" s="137">
        <f t="shared" ref="E13:E18" si="2">D13*F5</f>
        <v>1.2494000000000001</v>
      </c>
      <c r="F13" s="137"/>
      <c r="G13" s="6" t="s">
        <v>2</v>
      </c>
      <c r="H13" s="7">
        <f t="shared" ref="H13:H18" si="3">C13*E13</f>
        <v>6.2469999999999999</v>
      </c>
      <c r="I13" s="129"/>
      <c r="J13" s="132"/>
    </row>
    <row r="14" spans="2:12" ht="18" customHeight="1" thickTop="1" thickBot="1" x14ac:dyDescent="0.25">
      <c r="B14" s="126"/>
      <c r="C14" s="10">
        <f t="shared" si="1"/>
        <v>5</v>
      </c>
      <c r="D14" s="11">
        <f>'Estrutura Tarifária'!G28</f>
        <v>0.70000597478640147</v>
      </c>
      <c r="E14" s="137">
        <f t="shared" si="2"/>
        <v>3.5148000000000001</v>
      </c>
      <c r="F14" s="137"/>
      <c r="G14" s="6" t="s">
        <v>2</v>
      </c>
      <c r="H14" s="7">
        <f t="shared" si="3"/>
        <v>17.574000000000002</v>
      </c>
      <c r="I14" s="129"/>
      <c r="J14" s="132"/>
    </row>
    <row r="15" spans="2:12" ht="18" customHeight="1" thickTop="1" thickBot="1" x14ac:dyDescent="0.25">
      <c r="B15" s="126"/>
      <c r="C15" s="10">
        <f t="shared" si="1"/>
        <v>5</v>
      </c>
      <c r="D15" s="11">
        <f>'Estrutura Tarifária'!G29</f>
        <v>0.70000664032670412</v>
      </c>
      <c r="E15" s="137">
        <f t="shared" si="2"/>
        <v>4.2167000000000003</v>
      </c>
      <c r="F15" s="137"/>
      <c r="G15" s="6" t="s">
        <v>2</v>
      </c>
      <c r="H15" s="7">
        <f t="shared" si="3"/>
        <v>21.083500000000001</v>
      </c>
      <c r="I15" s="129"/>
      <c r="J15" s="132"/>
    </row>
    <row r="16" spans="2:12" ht="18" customHeight="1" thickTop="1" thickBot="1" x14ac:dyDescent="0.25">
      <c r="B16" s="126"/>
      <c r="C16" s="10">
        <f t="shared" si="1"/>
        <v>5</v>
      </c>
      <c r="D16" s="11">
        <f>'Estrutura Tarifária'!G30</f>
        <v>0.69999560561894858</v>
      </c>
      <c r="E16" s="137">
        <f t="shared" si="2"/>
        <v>4.7788000000000004</v>
      </c>
      <c r="F16" s="137"/>
      <c r="G16" s="6" t="s">
        <v>2</v>
      </c>
      <c r="H16" s="7">
        <f t="shared" si="3"/>
        <v>23.894000000000002</v>
      </c>
      <c r="I16" s="129"/>
      <c r="J16" s="132"/>
    </row>
    <row r="17" spans="2:10" ht="18" customHeight="1" thickTop="1" thickBot="1" x14ac:dyDescent="0.25">
      <c r="B17" s="126"/>
      <c r="C17" s="10">
        <f t="shared" si="1"/>
        <v>20</v>
      </c>
      <c r="D17" s="11">
        <f>'Estrutura Tarifária'!G31</f>
        <v>0.70000414903327524</v>
      </c>
      <c r="E17" s="137">
        <f t="shared" si="2"/>
        <v>6.7486000000000006</v>
      </c>
      <c r="F17" s="137"/>
      <c r="G17" s="6" t="s">
        <v>2</v>
      </c>
      <c r="H17" s="7">
        <f t="shared" si="3"/>
        <v>134.97200000000001</v>
      </c>
      <c r="I17" s="129"/>
      <c r="J17" s="132"/>
    </row>
    <row r="18" spans="2:10" ht="18" customHeight="1" thickTop="1" thickBot="1" x14ac:dyDescent="0.25">
      <c r="B18" s="127"/>
      <c r="C18" s="10">
        <f t="shared" si="1"/>
        <v>330</v>
      </c>
      <c r="D18" s="11">
        <f>'Estrutura Tarifária'!G32</f>
        <v>0.69999751014615452</v>
      </c>
      <c r="E18" s="137">
        <f t="shared" si="2"/>
        <v>8.4342000000000006</v>
      </c>
      <c r="F18" s="137"/>
      <c r="G18" s="6" t="s">
        <v>2</v>
      </c>
      <c r="H18" s="7">
        <f t="shared" si="3"/>
        <v>2783.2860000000001</v>
      </c>
      <c r="I18" s="130"/>
      <c r="J18" s="133"/>
    </row>
    <row r="19" spans="2:10" ht="13.15" thickTop="1" x14ac:dyDescent="0.2"/>
  </sheetData>
  <mergeCells count="15">
    <mergeCell ref="B1:J1"/>
    <mergeCell ref="B2:J2"/>
    <mergeCell ref="C3:H3"/>
    <mergeCell ref="B4:B18"/>
    <mergeCell ref="I4:I10"/>
    <mergeCell ref="J4:J18"/>
    <mergeCell ref="C11:H11"/>
    <mergeCell ref="E12:F12"/>
    <mergeCell ref="I12:I18"/>
    <mergeCell ref="E13:F13"/>
    <mergeCell ref="E14:F14"/>
    <mergeCell ref="E15:F15"/>
    <mergeCell ref="E16:F16"/>
    <mergeCell ref="E17:F17"/>
    <mergeCell ref="E18:F18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pageSetUpPr fitToPage="1"/>
  </sheetPr>
  <dimension ref="B1:L17"/>
  <sheetViews>
    <sheetView showGridLines="0" zoomScale="115" zoomScaleNormal="115" workbookViewId="0">
      <selection activeCell="A2" sqref="A1:XFD1048576"/>
    </sheetView>
  </sheetViews>
  <sheetFormatPr defaultColWidth="9.21875" defaultRowHeight="12.55" x14ac:dyDescent="0.2"/>
  <cols>
    <col min="1" max="1" width="2.77734375" style="1" customWidth="1"/>
    <col min="2" max="2" width="18" style="1" bestFit="1" customWidth="1"/>
    <col min="3" max="3" width="9" style="1" bestFit="1" customWidth="1"/>
    <col min="4" max="4" width="7.77734375" style="1" customWidth="1"/>
    <col min="5" max="5" width="5.5546875" style="1" bestFit="1" customWidth="1"/>
    <col min="6" max="6" width="9" style="1" bestFit="1" customWidth="1"/>
    <col min="7" max="7" width="2.21875" style="1" bestFit="1" customWidth="1"/>
    <col min="8" max="8" width="16.21875" style="1" bestFit="1" customWidth="1"/>
    <col min="9" max="9" width="18.77734375" style="1" customWidth="1"/>
    <col min="10" max="10" width="41" style="1" customWidth="1"/>
    <col min="11" max="16384" width="9.21875" style="1"/>
  </cols>
  <sheetData>
    <row r="1" spans="2:12" ht="8.3000000000000007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</row>
    <row r="2" spans="2:12" ht="18.8" customHeight="1" thickBot="1" x14ac:dyDescent="0.25">
      <c r="B2" s="123" t="s">
        <v>31</v>
      </c>
      <c r="C2" s="123"/>
      <c r="D2" s="123"/>
      <c r="E2" s="123"/>
      <c r="F2" s="123"/>
      <c r="G2" s="123"/>
      <c r="H2" s="123"/>
      <c r="I2" s="123"/>
      <c r="J2" s="123"/>
    </row>
    <row r="3" spans="2:12" ht="20.05" customHeight="1" thickTop="1" thickBot="1" x14ac:dyDescent="0.25">
      <c r="B3" s="2" t="s">
        <v>13</v>
      </c>
      <c r="C3" s="124" t="s">
        <v>3</v>
      </c>
      <c r="D3" s="124"/>
      <c r="E3" s="124"/>
      <c r="F3" s="124"/>
      <c r="G3" s="124"/>
      <c r="H3" s="124"/>
      <c r="I3" s="2" t="s">
        <v>0</v>
      </c>
      <c r="J3" s="2" t="s">
        <v>5</v>
      </c>
    </row>
    <row r="4" spans="2:12" ht="18" customHeight="1" thickTop="1" thickBot="1" x14ac:dyDescent="0.25">
      <c r="B4" s="125">
        <f>'Simulador de Conta'!L4/'Simulador de Conta'!J4</f>
        <v>370</v>
      </c>
      <c r="C4" s="3" t="s">
        <v>20</v>
      </c>
      <c r="D4" s="4">
        <v>1</v>
      </c>
      <c r="E4" s="4" t="s">
        <v>1</v>
      </c>
      <c r="F4" s="5">
        <f>'Estrutura Tarifária'!F36</f>
        <v>37.31</v>
      </c>
      <c r="G4" s="6" t="s">
        <v>2</v>
      </c>
      <c r="H4" s="7">
        <f t="shared" ref="H4:H9" si="0">D4*F4</f>
        <v>37.31</v>
      </c>
      <c r="I4" s="128">
        <f>SUM(H4:H9)</f>
        <v>3984.0990000000002</v>
      </c>
      <c r="J4" s="131">
        <f>SUM(I4+I11)</f>
        <v>6772.9710000000005</v>
      </c>
    </row>
    <row r="5" spans="2:12" ht="18" customHeight="1" thickTop="1" thickBot="1" x14ac:dyDescent="0.25">
      <c r="B5" s="126"/>
      <c r="C5" s="3" t="s">
        <v>25</v>
      </c>
      <c r="D5" s="4">
        <f>IF($B$4&lt;='Estrutura Tarifária'!E37,B4,'Estrutura Tarifária'!E37)</f>
        <v>10</v>
      </c>
      <c r="E5" s="4" t="s">
        <v>1</v>
      </c>
      <c r="F5" s="5">
        <f>'Estrutura Tarifária'!F37</f>
        <v>4.0157999999999996</v>
      </c>
      <c r="G5" s="6" t="s">
        <v>2</v>
      </c>
      <c r="H5" s="7">
        <f t="shared" si="0"/>
        <v>40.157999999999994</v>
      </c>
      <c r="I5" s="129"/>
      <c r="J5" s="132"/>
      <c r="L5" s="8"/>
    </row>
    <row r="6" spans="2:12" ht="18" customHeight="1" thickTop="1" thickBot="1" x14ac:dyDescent="0.25">
      <c r="B6" s="126"/>
      <c r="C6" s="3" t="s">
        <v>26</v>
      </c>
      <c r="D6" s="4">
        <f>IF($B$4&gt;'Estrutura Tarifária'!E38,'Estrutura Tarifária'!E38-'Estrutura Tarifária'!E37,IF($B$4&lt;='Estrutura Tarifária'!E37,0,$B$4-SUM($D$5:D5)))</f>
        <v>10</v>
      </c>
      <c r="E6" s="4" t="s">
        <v>1</v>
      </c>
      <c r="F6" s="5">
        <f>'Estrutura Tarifária'!F38</f>
        <v>7.032</v>
      </c>
      <c r="G6" s="6" t="s">
        <v>2</v>
      </c>
      <c r="H6" s="7">
        <f t="shared" si="0"/>
        <v>70.319999999999993</v>
      </c>
      <c r="I6" s="129"/>
      <c r="J6" s="132"/>
    </row>
    <row r="7" spans="2:12" ht="18" customHeight="1" thickTop="1" thickBot="1" x14ac:dyDescent="0.25">
      <c r="B7" s="126"/>
      <c r="C7" s="3" t="s">
        <v>27</v>
      </c>
      <c r="D7" s="4">
        <f>IF($B$4&gt;'Estrutura Tarifária'!E39,'Estrutura Tarifária'!E39-'Estrutura Tarifária'!E38,IF($B$4&lt;='Estrutura Tarifária'!E38,0,$B$4-SUM($D$5:D6)))</f>
        <v>20</v>
      </c>
      <c r="E7" s="4" t="s">
        <v>1</v>
      </c>
      <c r="F7" s="5">
        <f>'Estrutura Tarifária'!F39</f>
        <v>9.2392000000000003</v>
      </c>
      <c r="G7" s="6" t="s">
        <v>2</v>
      </c>
      <c r="H7" s="7">
        <f t="shared" si="0"/>
        <v>184.78399999999999</v>
      </c>
      <c r="I7" s="129"/>
      <c r="J7" s="132"/>
    </row>
    <row r="8" spans="2:12" ht="18" customHeight="1" thickTop="1" thickBot="1" x14ac:dyDescent="0.25">
      <c r="B8" s="126"/>
      <c r="C8" s="3" t="s">
        <v>28</v>
      </c>
      <c r="D8" s="4">
        <f>IF($B$4&gt;'Estrutura Tarifária'!E40,'Estrutura Tarifária'!E40-'Estrutura Tarifária'!E39,IF($B$4&lt;='Estrutura Tarifária'!E39,0,$B$4-SUM($D$5:D7)))</f>
        <v>160</v>
      </c>
      <c r="E8" s="4" t="s">
        <v>1</v>
      </c>
      <c r="F8" s="5">
        <f>'Estrutura Tarifária'!F40</f>
        <v>10.4453</v>
      </c>
      <c r="G8" s="6" t="s">
        <v>2</v>
      </c>
      <c r="H8" s="7">
        <f t="shared" si="0"/>
        <v>1671.248</v>
      </c>
      <c r="I8" s="129"/>
      <c r="J8" s="132"/>
    </row>
    <row r="9" spans="2:12" ht="18" customHeight="1" thickTop="1" thickBot="1" x14ac:dyDescent="0.25">
      <c r="B9" s="126"/>
      <c r="C9" s="3" t="s">
        <v>29</v>
      </c>
      <c r="D9" s="4">
        <f>IF($B$4&gt;'Estrutura Tarifária'!D41,$B$4-SUM($D$5:D8),0)</f>
        <v>170</v>
      </c>
      <c r="E9" s="4" t="s">
        <v>1</v>
      </c>
      <c r="F9" s="5">
        <f>'Estrutura Tarifária'!F41</f>
        <v>11.6487</v>
      </c>
      <c r="G9" s="6" t="s">
        <v>2</v>
      </c>
      <c r="H9" s="7">
        <f t="shared" si="0"/>
        <v>1980.279</v>
      </c>
      <c r="I9" s="129"/>
      <c r="J9" s="132"/>
    </row>
    <row r="10" spans="2:12" ht="20.05" customHeight="1" thickTop="1" thickBot="1" x14ac:dyDescent="0.25">
      <c r="B10" s="126"/>
      <c r="C10" s="134" t="s">
        <v>4</v>
      </c>
      <c r="D10" s="135"/>
      <c r="E10" s="135"/>
      <c r="F10" s="135"/>
      <c r="G10" s="135"/>
      <c r="H10" s="136"/>
      <c r="I10" s="9" t="s">
        <v>0</v>
      </c>
      <c r="J10" s="132"/>
    </row>
    <row r="11" spans="2:12" ht="18" customHeight="1" thickTop="1" thickBot="1" x14ac:dyDescent="0.25">
      <c r="B11" s="126"/>
      <c r="C11" s="10">
        <f t="shared" ref="C11:C16" si="1">D4</f>
        <v>1</v>
      </c>
      <c r="D11" s="11">
        <f>'Estrutura Tarifária'!G36</f>
        <v>0.70008040739748056</v>
      </c>
      <c r="E11" s="137">
        <f t="shared" ref="E11:E16" si="2">D11*F4</f>
        <v>26.12</v>
      </c>
      <c r="F11" s="137"/>
      <c r="G11" s="6" t="s">
        <v>2</v>
      </c>
      <c r="H11" s="7">
        <f>C11*E11</f>
        <v>26.12</v>
      </c>
      <c r="I11" s="128">
        <f>SUM(H11:H16)</f>
        <v>2788.8720000000003</v>
      </c>
      <c r="J11" s="132"/>
    </row>
    <row r="12" spans="2:12" ht="18" customHeight="1" thickTop="1" thickBot="1" x14ac:dyDescent="0.25">
      <c r="B12" s="126"/>
      <c r="C12" s="10">
        <f t="shared" si="1"/>
        <v>10</v>
      </c>
      <c r="D12" s="11">
        <f>'Estrutura Tarifária'!G37</f>
        <v>0.70000996065541121</v>
      </c>
      <c r="E12" s="137">
        <f t="shared" si="2"/>
        <v>2.8111000000000002</v>
      </c>
      <c r="F12" s="137"/>
      <c r="G12" s="6" t="s">
        <v>2</v>
      </c>
      <c r="H12" s="7">
        <f t="shared" ref="H12:H16" si="3">C12*E12</f>
        <v>28.111000000000001</v>
      </c>
      <c r="I12" s="129"/>
      <c r="J12" s="132"/>
    </row>
    <row r="13" spans="2:12" ht="18" customHeight="1" thickTop="1" thickBot="1" x14ac:dyDescent="0.25">
      <c r="B13" s="126"/>
      <c r="C13" s="10">
        <f t="shared" si="1"/>
        <v>10</v>
      </c>
      <c r="D13" s="11">
        <f>'Estrutura Tarifária'!G38</f>
        <v>0.7</v>
      </c>
      <c r="E13" s="137">
        <f t="shared" si="2"/>
        <v>4.9223999999999997</v>
      </c>
      <c r="F13" s="137"/>
      <c r="G13" s="6" t="s">
        <v>2</v>
      </c>
      <c r="H13" s="7">
        <f t="shared" si="3"/>
        <v>49.223999999999997</v>
      </c>
      <c r="I13" s="129"/>
      <c r="J13" s="132"/>
    </row>
    <row r="14" spans="2:12" ht="18" customHeight="1" thickTop="1" thickBot="1" x14ac:dyDescent="0.25">
      <c r="B14" s="126"/>
      <c r="C14" s="10">
        <f t="shared" si="1"/>
        <v>20</v>
      </c>
      <c r="D14" s="11">
        <f>'Estrutura Tarifária'!G39</f>
        <v>0.6999956706208329</v>
      </c>
      <c r="E14" s="137">
        <f t="shared" si="2"/>
        <v>6.4673999999999996</v>
      </c>
      <c r="F14" s="137"/>
      <c r="G14" s="6" t="s">
        <v>2</v>
      </c>
      <c r="H14" s="7">
        <f t="shared" si="3"/>
        <v>129.34799999999998</v>
      </c>
      <c r="I14" s="129"/>
      <c r="J14" s="132"/>
    </row>
    <row r="15" spans="2:12" ht="18" customHeight="1" thickTop="1" thickBot="1" x14ac:dyDescent="0.25">
      <c r="B15" s="126"/>
      <c r="C15" s="10">
        <f t="shared" si="1"/>
        <v>160</v>
      </c>
      <c r="D15" s="11">
        <f>'Estrutura Tarifária'!G40</f>
        <v>0.69999904263161428</v>
      </c>
      <c r="E15" s="137">
        <f t="shared" si="2"/>
        <v>7.3117000000000001</v>
      </c>
      <c r="F15" s="137"/>
      <c r="G15" s="6" t="s">
        <v>2</v>
      </c>
      <c r="H15" s="7">
        <f t="shared" si="3"/>
        <v>1169.8720000000001</v>
      </c>
      <c r="I15" s="129"/>
      <c r="J15" s="132"/>
    </row>
    <row r="16" spans="2:12" ht="18" customHeight="1" thickTop="1" thickBot="1" x14ac:dyDescent="0.25">
      <c r="B16" s="126"/>
      <c r="C16" s="10">
        <f t="shared" si="1"/>
        <v>170</v>
      </c>
      <c r="D16" s="11">
        <f>'Estrutura Tarifária'!G41</f>
        <v>0.70000085846489302</v>
      </c>
      <c r="E16" s="137">
        <f t="shared" si="2"/>
        <v>8.1540999999999997</v>
      </c>
      <c r="F16" s="137"/>
      <c r="G16" s="6" t="s">
        <v>2</v>
      </c>
      <c r="H16" s="7">
        <f t="shared" si="3"/>
        <v>1386.1969999999999</v>
      </c>
      <c r="I16" s="129"/>
      <c r="J16" s="132"/>
    </row>
    <row r="17" ht="13.15" thickTop="1" x14ac:dyDescent="0.2"/>
  </sheetData>
  <sheetProtection algorithmName="SHA-512" hashValue="Lh0zgfXi1LB+drWjjABLFtrFy5jiDUxh7n2Tp1uxIoXBPqgqMBSZusADNkXABs40HAPACsE2mo5CPEM2+Rpu7w==" saltValue="BEVXA8Uzea0oDFCaqUFoYQ==" spinCount="100000" sheet="1" objects="1" scenarios="1"/>
  <mergeCells count="14">
    <mergeCell ref="E13:F13"/>
    <mergeCell ref="E14:F14"/>
    <mergeCell ref="E15:F15"/>
    <mergeCell ref="E16:F16"/>
    <mergeCell ref="B1:J1"/>
    <mergeCell ref="B2:J2"/>
    <mergeCell ref="C3:H3"/>
    <mergeCell ref="B4:B16"/>
    <mergeCell ref="I4:I9"/>
    <mergeCell ref="J4:J16"/>
    <mergeCell ref="C10:H10"/>
    <mergeCell ref="E11:F11"/>
    <mergeCell ref="I11:I16"/>
    <mergeCell ref="E12:F12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pageSetUpPr fitToPage="1"/>
  </sheetPr>
  <dimension ref="B1:L17"/>
  <sheetViews>
    <sheetView showGridLines="0" zoomScale="115" zoomScaleNormal="115" workbookViewId="0">
      <selection sqref="A1:XFD1048576"/>
    </sheetView>
  </sheetViews>
  <sheetFormatPr defaultColWidth="9.21875" defaultRowHeight="12.55" x14ac:dyDescent="0.2"/>
  <cols>
    <col min="1" max="1" width="2.77734375" style="1" customWidth="1"/>
    <col min="2" max="2" width="18" style="1" bestFit="1" customWidth="1"/>
    <col min="3" max="3" width="9" style="1" bestFit="1" customWidth="1"/>
    <col min="4" max="4" width="7.77734375" style="1" customWidth="1"/>
    <col min="5" max="5" width="5.5546875" style="1" bestFit="1" customWidth="1"/>
    <col min="6" max="6" width="9" style="1" bestFit="1" customWidth="1"/>
    <col min="7" max="7" width="2.21875" style="1" bestFit="1" customWidth="1"/>
    <col min="8" max="8" width="16.21875" style="1" bestFit="1" customWidth="1"/>
    <col min="9" max="9" width="18.77734375" style="1" customWidth="1"/>
    <col min="10" max="10" width="41" style="1" customWidth="1"/>
    <col min="11" max="16384" width="9.21875" style="1"/>
  </cols>
  <sheetData>
    <row r="1" spans="2:12" ht="8.3000000000000007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</row>
    <row r="2" spans="2:12" ht="18.8" customHeight="1" thickBot="1" x14ac:dyDescent="0.25">
      <c r="B2" s="123" t="s">
        <v>31</v>
      </c>
      <c r="C2" s="123"/>
      <c r="D2" s="123"/>
      <c r="E2" s="123"/>
      <c r="F2" s="123"/>
      <c r="G2" s="123"/>
      <c r="H2" s="123"/>
      <c r="I2" s="123"/>
      <c r="J2" s="123"/>
    </row>
    <row r="3" spans="2:12" ht="20.05" customHeight="1" thickTop="1" thickBot="1" x14ac:dyDescent="0.25">
      <c r="B3" s="2" t="s">
        <v>13</v>
      </c>
      <c r="C3" s="124" t="s">
        <v>3</v>
      </c>
      <c r="D3" s="124"/>
      <c r="E3" s="124"/>
      <c r="F3" s="124"/>
      <c r="G3" s="124"/>
      <c r="H3" s="124"/>
      <c r="I3" s="2" t="s">
        <v>0</v>
      </c>
      <c r="J3" s="2" t="s">
        <v>5</v>
      </c>
    </row>
    <row r="4" spans="2:12" ht="18" customHeight="1" thickTop="1" thickBot="1" x14ac:dyDescent="0.25">
      <c r="B4" s="125">
        <f>'Simulador de Conta'!L4/'Simulador de Conta'!J4</f>
        <v>370</v>
      </c>
      <c r="C4" s="3" t="s">
        <v>20</v>
      </c>
      <c r="D4" s="4">
        <v>1</v>
      </c>
      <c r="E4" s="4" t="s">
        <v>1</v>
      </c>
      <c r="F4" s="5">
        <f>'Estrutura Tarifária'!F45</f>
        <v>46.01</v>
      </c>
      <c r="G4" s="6" t="s">
        <v>2</v>
      </c>
      <c r="H4" s="7">
        <f t="shared" ref="H4:H9" si="0">D4*F4</f>
        <v>46.01</v>
      </c>
      <c r="I4" s="128">
        <f>SUM(H4:H9)</f>
        <v>3808.0240000000003</v>
      </c>
      <c r="J4" s="131">
        <f>SUM(I4+I11)</f>
        <v>6473.3919999999998</v>
      </c>
    </row>
    <row r="5" spans="2:12" ht="18" customHeight="1" thickTop="1" thickBot="1" x14ac:dyDescent="0.25">
      <c r="B5" s="126"/>
      <c r="C5" s="3" t="s">
        <v>25</v>
      </c>
      <c r="D5" s="4">
        <f>IF($B$4&lt;='Estrutura Tarifária'!E46,B4,'Estrutura Tarifária'!E46)</f>
        <v>10</v>
      </c>
      <c r="E5" s="4" t="s">
        <v>1</v>
      </c>
      <c r="F5" s="5">
        <f>'Estrutura Tarifária'!F46</f>
        <v>4.8246000000000002</v>
      </c>
      <c r="G5" s="6" t="s">
        <v>2</v>
      </c>
      <c r="H5" s="7">
        <f t="shared" si="0"/>
        <v>48.246000000000002</v>
      </c>
      <c r="I5" s="129"/>
      <c r="J5" s="132"/>
      <c r="L5" s="8"/>
    </row>
    <row r="6" spans="2:12" ht="18" customHeight="1" thickTop="1" thickBot="1" x14ac:dyDescent="0.25">
      <c r="B6" s="126"/>
      <c r="C6" s="3" t="s">
        <v>26</v>
      </c>
      <c r="D6" s="4">
        <f>IF($B$4&gt;'Estrutura Tarifária'!E47,'Estrutura Tarifária'!E47-'Estrutura Tarifária'!E46,IF($B$4&lt;='Estrutura Tarifária'!E46,0,$B$4-SUM($D$5:D5)))</f>
        <v>10</v>
      </c>
      <c r="E6" s="4" t="s">
        <v>1</v>
      </c>
      <c r="F6" s="5">
        <f>'Estrutura Tarifária'!F47</f>
        <v>5.4199000000000002</v>
      </c>
      <c r="G6" s="6" t="s">
        <v>2</v>
      </c>
      <c r="H6" s="7">
        <f t="shared" si="0"/>
        <v>54.198999999999998</v>
      </c>
      <c r="I6" s="129"/>
      <c r="J6" s="132"/>
    </row>
    <row r="7" spans="2:12" ht="18" customHeight="1" thickTop="1" thickBot="1" x14ac:dyDescent="0.25">
      <c r="B7" s="126"/>
      <c r="C7" s="3" t="s">
        <v>27</v>
      </c>
      <c r="D7" s="4">
        <f>IF($B$4&gt;'Estrutura Tarifária'!E48,'Estrutura Tarifária'!E48-'Estrutura Tarifária'!E47,IF($B$4&lt;='Estrutura Tarifária'!E47,0,$B$4-SUM($D$5:D6)))</f>
        <v>20</v>
      </c>
      <c r="E7" s="4" t="s">
        <v>1</v>
      </c>
      <c r="F7" s="5">
        <f>'Estrutura Tarifária'!F48</f>
        <v>6.8269000000000002</v>
      </c>
      <c r="G7" s="6" t="s">
        <v>2</v>
      </c>
      <c r="H7" s="7">
        <f t="shared" si="0"/>
        <v>136.53800000000001</v>
      </c>
      <c r="I7" s="129"/>
      <c r="J7" s="132"/>
    </row>
    <row r="8" spans="2:12" ht="18" customHeight="1" thickTop="1" thickBot="1" x14ac:dyDescent="0.25">
      <c r="B8" s="126"/>
      <c r="C8" s="3" t="s">
        <v>28</v>
      </c>
      <c r="D8" s="4">
        <f>IF($B$4&gt;'Estrutura Tarifária'!E49,'Estrutura Tarifária'!E49-'Estrutura Tarifária'!E48,IF($B$4&lt;='Estrutura Tarifária'!E48,0,$B$4-SUM($D$5:D7)))</f>
        <v>160</v>
      </c>
      <c r="E8" s="4" t="s">
        <v>1</v>
      </c>
      <c r="F8" s="5">
        <f>'Estrutura Tarifária'!F49</f>
        <v>9.6422000000000008</v>
      </c>
      <c r="G8" s="6" t="s">
        <v>2</v>
      </c>
      <c r="H8" s="7">
        <f t="shared" si="0"/>
        <v>1542.7520000000002</v>
      </c>
      <c r="I8" s="129"/>
      <c r="J8" s="132"/>
    </row>
    <row r="9" spans="2:12" ht="18" customHeight="1" thickTop="1" thickBot="1" x14ac:dyDescent="0.25">
      <c r="B9" s="126"/>
      <c r="C9" s="3" t="s">
        <v>29</v>
      </c>
      <c r="D9" s="4">
        <f>IF($B$4&gt;'Estrutura Tarifária'!D50,$B$4-SUM($D$5:D8),0)</f>
        <v>170</v>
      </c>
      <c r="E9" s="4" t="s">
        <v>1</v>
      </c>
      <c r="F9" s="5">
        <f>'Estrutura Tarifária'!F50</f>
        <v>11.6487</v>
      </c>
      <c r="G9" s="6" t="s">
        <v>2</v>
      </c>
      <c r="H9" s="7">
        <f t="shared" si="0"/>
        <v>1980.279</v>
      </c>
      <c r="I9" s="129"/>
      <c r="J9" s="132"/>
    </row>
    <row r="10" spans="2:12" ht="20.05" customHeight="1" thickTop="1" thickBot="1" x14ac:dyDescent="0.25">
      <c r="B10" s="126"/>
      <c r="C10" s="134" t="s">
        <v>4</v>
      </c>
      <c r="D10" s="135"/>
      <c r="E10" s="135"/>
      <c r="F10" s="135"/>
      <c r="G10" s="135"/>
      <c r="H10" s="136"/>
      <c r="I10" s="9" t="s">
        <v>0</v>
      </c>
      <c r="J10" s="132"/>
    </row>
    <row r="11" spans="2:12" ht="18" customHeight="1" thickTop="1" thickBot="1" x14ac:dyDescent="0.25">
      <c r="B11" s="126"/>
      <c r="C11" s="10">
        <f t="shared" ref="C11:C16" si="1">D4</f>
        <v>1</v>
      </c>
      <c r="D11" s="11">
        <f>'Estrutura Tarifária'!G45</f>
        <v>0.70006520321669208</v>
      </c>
      <c r="E11" s="137">
        <f t="shared" ref="E11:E16" si="2">D11*F4</f>
        <v>32.21</v>
      </c>
      <c r="F11" s="137"/>
      <c r="G11" s="6" t="s">
        <v>2</v>
      </c>
      <c r="H11" s="7">
        <f>C11*E11</f>
        <v>32.21</v>
      </c>
      <c r="I11" s="128">
        <f>SUM(H11:H16)</f>
        <v>2665.3679999999999</v>
      </c>
      <c r="J11" s="132"/>
    </row>
    <row r="12" spans="2:12" ht="18" customHeight="1" thickTop="1" thickBot="1" x14ac:dyDescent="0.25">
      <c r="B12" s="126"/>
      <c r="C12" s="10">
        <f t="shared" si="1"/>
        <v>10</v>
      </c>
      <c r="D12" s="11">
        <f>'Estrutura Tarifária'!G46</f>
        <v>0.69489698627865515</v>
      </c>
      <c r="E12" s="137">
        <f t="shared" si="2"/>
        <v>3.3525999999999998</v>
      </c>
      <c r="F12" s="137"/>
      <c r="G12" s="6" t="s">
        <v>2</v>
      </c>
      <c r="H12" s="7">
        <f t="shared" ref="H12:H16" si="3">C12*E12</f>
        <v>33.525999999999996</v>
      </c>
      <c r="I12" s="129"/>
      <c r="J12" s="132"/>
    </row>
    <row r="13" spans="2:12" ht="18" customHeight="1" thickTop="1" thickBot="1" x14ac:dyDescent="0.25">
      <c r="B13" s="126"/>
      <c r="C13" s="10">
        <f t="shared" si="1"/>
        <v>10</v>
      </c>
      <c r="D13" s="11">
        <f>'Estrutura Tarifária'!G47</f>
        <v>0.6999944648425247</v>
      </c>
      <c r="E13" s="137">
        <f t="shared" si="2"/>
        <v>3.7938999999999998</v>
      </c>
      <c r="F13" s="137"/>
      <c r="G13" s="6" t="s">
        <v>2</v>
      </c>
      <c r="H13" s="7">
        <f t="shared" si="3"/>
        <v>37.939</v>
      </c>
      <c r="I13" s="129"/>
      <c r="J13" s="132"/>
    </row>
    <row r="14" spans="2:12" ht="18" customHeight="1" thickTop="1" thickBot="1" x14ac:dyDescent="0.25">
      <c r="B14" s="126"/>
      <c r="C14" s="10">
        <f t="shared" si="1"/>
        <v>20</v>
      </c>
      <c r="D14" s="11">
        <f>'Estrutura Tarifária'!G48</f>
        <v>0.69999560561894858</v>
      </c>
      <c r="E14" s="137">
        <f t="shared" si="2"/>
        <v>4.7788000000000004</v>
      </c>
      <c r="F14" s="137"/>
      <c r="G14" s="6" t="s">
        <v>2</v>
      </c>
      <c r="H14" s="7">
        <f t="shared" si="3"/>
        <v>95.576000000000008</v>
      </c>
      <c r="I14" s="129"/>
      <c r="J14" s="132"/>
    </row>
    <row r="15" spans="2:12" ht="18" customHeight="1" thickTop="1" thickBot="1" x14ac:dyDescent="0.25">
      <c r="B15" s="126"/>
      <c r="C15" s="10">
        <f t="shared" si="1"/>
        <v>160</v>
      </c>
      <c r="D15" s="11">
        <f>'Estrutura Tarifária'!G49</f>
        <v>0.6999958515691439</v>
      </c>
      <c r="E15" s="137">
        <f t="shared" si="2"/>
        <v>6.7495000000000003</v>
      </c>
      <c r="F15" s="137"/>
      <c r="G15" s="6" t="s">
        <v>2</v>
      </c>
      <c r="H15" s="7">
        <f t="shared" si="3"/>
        <v>1079.92</v>
      </c>
      <c r="I15" s="129"/>
      <c r="J15" s="132"/>
    </row>
    <row r="16" spans="2:12" ht="18" customHeight="1" thickTop="1" thickBot="1" x14ac:dyDescent="0.25">
      <c r="B16" s="126"/>
      <c r="C16" s="10">
        <f t="shared" si="1"/>
        <v>170</v>
      </c>
      <c r="D16" s="11">
        <f>'Estrutura Tarifária'!G50</f>
        <v>0.70000085846489302</v>
      </c>
      <c r="E16" s="137">
        <f t="shared" si="2"/>
        <v>8.1540999999999997</v>
      </c>
      <c r="F16" s="137"/>
      <c r="G16" s="6" t="s">
        <v>2</v>
      </c>
      <c r="H16" s="7">
        <f t="shared" si="3"/>
        <v>1386.1969999999999</v>
      </c>
      <c r="I16" s="129"/>
      <c r="J16" s="132"/>
    </row>
    <row r="17" ht="13.15" thickTop="1" x14ac:dyDescent="0.2"/>
  </sheetData>
  <sheetProtection algorithmName="SHA-512" hashValue="GrJtHAPA6VF95iFBievX4cZHUE+4MnBslRNBad8sp7xEkfTqpAgTL7RlLWkJR53NkaX5TfHj5591yTAwJ9V3yw==" saltValue="JQDPNfXNTad9/9cnyINHag==" spinCount="100000" sheet="1" objects="1" scenarios="1"/>
  <mergeCells count="14">
    <mergeCell ref="E13:F13"/>
    <mergeCell ref="E14:F14"/>
    <mergeCell ref="E15:F15"/>
    <mergeCell ref="E16:F16"/>
    <mergeCell ref="B1:J1"/>
    <mergeCell ref="B2:J2"/>
    <mergeCell ref="C3:H3"/>
    <mergeCell ref="B4:B16"/>
    <mergeCell ref="I4:I9"/>
    <mergeCell ref="J4:J16"/>
    <mergeCell ref="C10:H10"/>
    <mergeCell ref="E11:F11"/>
    <mergeCell ref="I11:I16"/>
    <mergeCell ref="E12:F12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pageSetUpPr fitToPage="1"/>
  </sheetPr>
  <dimension ref="B1:L17"/>
  <sheetViews>
    <sheetView showGridLines="0" topLeftCell="A2" zoomScale="115" zoomScaleNormal="115" workbookViewId="0">
      <selection activeCell="E12" sqref="E12:F12"/>
    </sheetView>
  </sheetViews>
  <sheetFormatPr defaultColWidth="9.21875" defaultRowHeight="12.55" x14ac:dyDescent="0.2"/>
  <cols>
    <col min="1" max="1" width="2.77734375" style="1" customWidth="1"/>
    <col min="2" max="2" width="18" style="1" bestFit="1" customWidth="1"/>
    <col min="3" max="3" width="9" style="1" bestFit="1" customWidth="1"/>
    <col min="4" max="4" width="7.77734375" style="1" customWidth="1"/>
    <col min="5" max="5" width="5.5546875" style="1" bestFit="1" customWidth="1"/>
    <col min="6" max="6" width="9" style="1" bestFit="1" customWidth="1"/>
    <col min="7" max="7" width="2.21875" style="1" bestFit="1" customWidth="1"/>
    <col min="8" max="8" width="16.21875" style="1" bestFit="1" customWidth="1"/>
    <col min="9" max="9" width="18.77734375" style="1" customWidth="1"/>
    <col min="10" max="10" width="41" style="1" customWidth="1"/>
    <col min="11" max="16384" width="9.21875" style="1"/>
  </cols>
  <sheetData>
    <row r="1" spans="2:12" ht="8.3000000000000007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</row>
    <row r="2" spans="2:12" ht="18.8" customHeight="1" thickBot="1" x14ac:dyDescent="0.25">
      <c r="B2" s="123" t="s">
        <v>31</v>
      </c>
      <c r="C2" s="123"/>
      <c r="D2" s="123"/>
      <c r="E2" s="123"/>
      <c r="F2" s="123"/>
      <c r="G2" s="123"/>
      <c r="H2" s="123"/>
      <c r="I2" s="123"/>
      <c r="J2" s="123"/>
    </row>
    <row r="3" spans="2:12" ht="20.05" customHeight="1" thickTop="1" thickBot="1" x14ac:dyDescent="0.25">
      <c r="B3" s="2" t="s">
        <v>13</v>
      </c>
      <c r="C3" s="124" t="s">
        <v>3</v>
      </c>
      <c r="D3" s="124"/>
      <c r="E3" s="124"/>
      <c r="F3" s="124"/>
      <c r="G3" s="124"/>
      <c r="H3" s="124"/>
      <c r="I3" s="2" t="s">
        <v>0</v>
      </c>
      <c r="J3" s="2" t="s">
        <v>5</v>
      </c>
    </row>
    <row r="4" spans="2:12" ht="18" customHeight="1" thickTop="1" thickBot="1" x14ac:dyDescent="0.25">
      <c r="B4" s="125">
        <f>'Simulador de Conta'!L4/'Simulador de Conta'!J4</f>
        <v>370</v>
      </c>
      <c r="C4" s="3" t="s">
        <v>20</v>
      </c>
      <c r="D4" s="4">
        <v>1</v>
      </c>
      <c r="E4" s="4" t="s">
        <v>1</v>
      </c>
      <c r="F4" s="5">
        <f>'Estrutura Tarifária'!F54</f>
        <v>38.04</v>
      </c>
      <c r="G4" s="6" t="s">
        <v>2</v>
      </c>
      <c r="H4" s="7">
        <f t="shared" ref="H4:H9" si="0">D4*F4</f>
        <v>38.04</v>
      </c>
      <c r="I4" s="128">
        <f>SUM(H4:H9)</f>
        <v>2627.32</v>
      </c>
      <c r="J4" s="131">
        <f>SUM(I4+I11)</f>
        <v>4466.4480000000003</v>
      </c>
    </row>
    <row r="5" spans="2:12" ht="18" customHeight="1" thickTop="1" thickBot="1" x14ac:dyDescent="0.25">
      <c r="B5" s="126"/>
      <c r="C5" s="3" t="s">
        <v>25</v>
      </c>
      <c r="D5" s="4">
        <f>IF($B$4&lt;='Estrutura Tarifária'!E55,B4,'Estrutura Tarifária'!E55)</f>
        <v>10</v>
      </c>
      <c r="E5" s="4" t="s">
        <v>1</v>
      </c>
      <c r="F5" s="5">
        <f>'Estrutura Tarifária'!F55</f>
        <v>2.5935999999999999</v>
      </c>
      <c r="G5" s="6" t="s">
        <v>2</v>
      </c>
      <c r="H5" s="7">
        <f t="shared" si="0"/>
        <v>25.936</v>
      </c>
      <c r="I5" s="129"/>
      <c r="J5" s="132"/>
      <c r="L5" s="8"/>
    </row>
    <row r="6" spans="2:12" ht="18" customHeight="1" thickTop="1" thickBot="1" x14ac:dyDescent="0.25">
      <c r="B6" s="126"/>
      <c r="C6" s="3" t="s">
        <v>26</v>
      </c>
      <c r="D6" s="4">
        <f>IF($B$4&gt;'Estrutura Tarifária'!E56,'Estrutura Tarifária'!E56-'Estrutura Tarifária'!E55,IF($B$4&lt;='Estrutura Tarifária'!E55,0,$B$4-SUM($D$5:D5)))</f>
        <v>10</v>
      </c>
      <c r="E6" s="4" t="s">
        <v>1</v>
      </c>
      <c r="F6" s="5">
        <f>'Estrutura Tarifária'!F56</f>
        <v>4.3170000000000002</v>
      </c>
      <c r="G6" s="6" t="s">
        <v>2</v>
      </c>
      <c r="H6" s="7">
        <f t="shared" si="0"/>
        <v>43.17</v>
      </c>
      <c r="I6" s="129"/>
      <c r="J6" s="132"/>
    </row>
    <row r="7" spans="2:12" ht="18" customHeight="1" thickTop="1" thickBot="1" x14ac:dyDescent="0.25">
      <c r="B7" s="126"/>
      <c r="C7" s="3" t="s">
        <v>27</v>
      </c>
      <c r="D7" s="4">
        <f>IF($B$4&gt;'Estrutura Tarifária'!E57,'Estrutura Tarifária'!E57-'Estrutura Tarifária'!E56,IF($B$4&lt;='Estrutura Tarifária'!E56,0,$B$4-SUM($D$5:D6)))</f>
        <v>20</v>
      </c>
      <c r="E7" s="4" t="s">
        <v>1</v>
      </c>
      <c r="F7" s="5">
        <f>'Estrutura Tarifária'!F57</f>
        <v>6.6261999999999999</v>
      </c>
      <c r="G7" s="6" t="s">
        <v>2</v>
      </c>
      <c r="H7" s="7">
        <f t="shared" si="0"/>
        <v>132.524</v>
      </c>
      <c r="I7" s="129"/>
      <c r="J7" s="132"/>
    </row>
    <row r="8" spans="2:12" ht="18" customHeight="1" thickTop="1" thickBot="1" x14ac:dyDescent="0.25">
      <c r="B8" s="126"/>
      <c r="C8" s="3" t="s">
        <v>28</v>
      </c>
      <c r="D8" s="4">
        <f>IF($B$4&gt;'Estrutura Tarifária'!E58,'Estrutura Tarifária'!E58-'Estrutura Tarifária'!E57,IF($B$4&lt;='Estrutura Tarifária'!E57,0,$B$4-SUM($D$5:D7)))</f>
        <v>160</v>
      </c>
      <c r="E8" s="4" t="s">
        <v>1</v>
      </c>
      <c r="F8" s="5">
        <f>'Estrutura Tarifária'!F58</f>
        <v>7.0278</v>
      </c>
      <c r="G8" s="6" t="s">
        <v>2</v>
      </c>
      <c r="H8" s="7">
        <f t="shared" si="0"/>
        <v>1124.4480000000001</v>
      </c>
      <c r="I8" s="129"/>
      <c r="J8" s="132"/>
    </row>
    <row r="9" spans="2:12" ht="18" customHeight="1" thickTop="1" thickBot="1" x14ac:dyDescent="0.25">
      <c r="B9" s="126"/>
      <c r="C9" s="3" t="s">
        <v>29</v>
      </c>
      <c r="D9" s="4">
        <f>IF($B$4&gt;'Estrutura Tarifária'!D59,$B$4-SUM($D$5:D8),0)</f>
        <v>170</v>
      </c>
      <c r="E9" s="4" t="s">
        <v>1</v>
      </c>
      <c r="F9" s="5">
        <f>'Estrutura Tarifária'!F59</f>
        <v>7.4306000000000001</v>
      </c>
      <c r="G9" s="6" t="s">
        <v>2</v>
      </c>
      <c r="H9" s="7">
        <f t="shared" si="0"/>
        <v>1263.202</v>
      </c>
      <c r="I9" s="129"/>
      <c r="J9" s="132"/>
    </row>
    <row r="10" spans="2:12" ht="20.05" customHeight="1" thickTop="1" thickBot="1" x14ac:dyDescent="0.25">
      <c r="B10" s="126"/>
      <c r="C10" s="134" t="s">
        <v>4</v>
      </c>
      <c r="D10" s="135"/>
      <c r="E10" s="135"/>
      <c r="F10" s="135"/>
      <c r="G10" s="135"/>
      <c r="H10" s="136"/>
      <c r="I10" s="9" t="s">
        <v>0</v>
      </c>
      <c r="J10" s="132"/>
    </row>
    <row r="11" spans="2:12" ht="18" customHeight="1" thickTop="1" thickBot="1" x14ac:dyDescent="0.25">
      <c r="B11" s="126"/>
      <c r="C11" s="10">
        <f t="shared" ref="C11:C16" si="1">D4</f>
        <v>1</v>
      </c>
      <c r="D11" s="11">
        <f>'Estrutura Tarifária'!G54</f>
        <v>0.70005257623554151</v>
      </c>
      <c r="E11" s="137">
        <f t="shared" ref="E11:E16" si="2">D11*F4</f>
        <v>26.63</v>
      </c>
      <c r="F11" s="137"/>
      <c r="G11" s="6" t="s">
        <v>2</v>
      </c>
      <c r="H11" s="7">
        <f>C11*E11</f>
        <v>26.63</v>
      </c>
      <c r="I11" s="128">
        <f>SUM(H11:H16)</f>
        <v>1839.1279999999999</v>
      </c>
      <c r="J11" s="132"/>
    </row>
    <row r="12" spans="2:12" ht="18" customHeight="1" thickTop="1" thickBot="1" x14ac:dyDescent="0.25">
      <c r="B12" s="126"/>
      <c r="C12" s="10">
        <f t="shared" si="1"/>
        <v>10</v>
      </c>
      <c r="D12" s="11">
        <f>'Estrutura Tarifária'!G55</f>
        <v>0.69999228871067243</v>
      </c>
      <c r="E12" s="137">
        <f t="shared" si="2"/>
        <v>1.8154999999999999</v>
      </c>
      <c r="F12" s="137"/>
      <c r="G12" s="6" t="s">
        <v>2</v>
      </c>
      <c r="H12" s="7">
        <f t="shared" ref="H12:H16" si="3">C12*E12</f>
        <v>18.154999999999998</v>
      </c>
      <c r="I12" s="129"/>
      <c r="J12" s="132"/>
    </row>
    <row r="13" spans="2:12" ht="18" customHeight="1" thickTop="1" thickBot="1" x14ac:dyDescent="0.25">
      <c r="B13" s="126"/>
      <c r="C13" s="10">
        <f t="shared" si="1"/>
        <v>10</v>
      </c>
      <c r="D13" s="11">
        <f>'Estrutura Tarifária'!G56</f>
        <v>0.7</v>
      </c>
      <c r="E13" s="137">
        <f t="shared" si="2"/>
        <v>3.0219</v>
      </c>
      <c r="F13" s="137"/>
      <c r="G13" s="6" t="s">
        <v>2</v>
      </c>
      <c r="H13" s="7">
        <f t="shared" si="3"/>
        <v>30.219000000000001</v>
      </c>
      <c r="I13" s="129"/>
      <c r="J13" s="132"/>
    </row>
    <row r="14" spans="2:12" ht="18" customHeight="1" thickTop="1" thickBot="1" x14ac:dyDescent="0.25">
      <c r="B14" s="126"/>
      <c r="C14" s="10">
        <f t="shared" si="1"/>
        <v>20</v>
      </c>
      <c r="D14" s="11">
        <f>'Estrutura Tarifária'!G57</f>
        <v>0.69999396335758057</v>
      </c>
      <c r="E14" s="137">
        <f t="shared" si="2"/>
        <v>4.6383000000000001</v>
      </c>
      <c r="F14" s="137"/>
      <c r="G14" s="6" t="s">
        <v>2</v>
      </c>
      <c r="H14" s="7">
        <f t="shared" si="3"/>
        <v>92.766000000000005</v>
      </c>
      <c r="I14" s="129"/>
      <c r="J14" s="132"/>
    </row>
    <row r="15" spans="2:12" ht="18" customHeight="1" thickTop="1" thickBot="1" x14ac:dyDescent="0.25">
      <c r="B15" s="126"/>
      <c r="C15" s="10">
        <f t="shared" si="1"/>
        <v>160</v>
      </c>
      <c r="D15" s="11">
        <f>'Estrutura Tarifária'!G58</f>
        <v>0.70000569168160731</v>
      </c>
      <c r="E15" s="137">
        <f t="shared" si="2"/>
        <v>4.9195000000000002</v>
      </c>
      <c r="F15" s="137"/>
      <c r="G15" s="6" t="s">
        <v>2</v>
      </c>
      <c r="H15" s="7">
        <f t="shared" si="3"/>
        <v>787.12</v>
      </c>
      <c r="I15" s="129"/>
      <c r="J15" s="132"/>
    </row>
    <row r="16" spans="2:12" ht="18" customHeight="1" thickTop="1" thickBot="1" x14ac:dyDescent="0.25">
      <c r="B16" s="126"/>
      <c r="C16" s="10">
        <f t="shared" si="1"/>
        <v>170</v>
      </c>
      <c r="D16" s="11">
        <f>'Estrutura Tarifária'!G59</f>
        <v>0.699997308427314</v>
      </c>
      <c r="E16" s="137">
        <f t="shared" si="2"/>
        <v>5.2013999999999996</v>
      </c>
      <c r="F16" s="137"/>
      <c r="G16" s="6" t="s">
        <v>2</v>
      </c>
      <c r="H16" s="7">
        <f t="shared" si="3"/>
        <v>884.23799999999994</v>
      </c>
      <c r="I16" s="129"/>
      <c r="J16" s="132"/>
    </row>
    <row r="17" ht="13.15" thickTop="1" x14ac:dyDescent="0.2"/>
  </sheetData>
  <sheetProtection algorithmName="SHA-512" hashValue="gJgBK1CDSK5zcGbxFbV7fhDUoJNdfQGr0u7J52mUi2fMU120BP7LMMiiutM2RoEqDCLL8+nptIL8lM7R0vyHNw==" saltValue="3Jfmvo8a7lSqjlPEF20ZaQ==" spinCount="100000" sheet="1" objects="1" scenarios="1"/>
  <mergeCells count="14">
    <mergeCell ref="E13:F13"/>
    <mergeCell ref="E14:F14"/>
    <mergeCell ref="E15:F15"/>
    <mergeCell ref="E16:F16"/>
    <mergeCell ref="B1:J1"/>
    <mergeCell ref="B2:J2"/>
    <mergeCell ref="C3:H3"/>
    <mergeCell ref="B4:B16"/>
    <mergeCell ref="I4:I9"/>
    <mergeCell ref="J4:J16"/>
    <mergeCell ref="C10:H10"/>
    <mergeCell ref="E11:F11"/>
    <mergeCell ref="I11:I16"/>
    <mergeCell ref="E12:F12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pageSetUpPr fitToPage="1"/>
  </sheetPr>
  <dimension ref="A1:L60"/>
  <sheetViews>
    <sheetView showGridLines="0" zoomScaleNormal="100" workbookViewId="0">
      <selection activeCell="O11" sqref="O11"/>
    </sheetView>
  </sheetViews>
  <sheetFormatPr defaultColWidth="9.21875" defaultRowHeight="12.55" x14ac:dyDescent="0.2"/>
  <cols>
    <col min="1" max="1" width="9.21875" style="1"/>
    <col min="2" max="2" width="2.5546875" style="1" bestFit="1" customWidth="1"/>
    <col min="3" max="3" width="4.21875" style="1" bestFit="1" customWidth="1"/>
    <col min="4" max="5" width="5.5546875" style="1" bestFit="1" customWidth="1"/>
    <col min="6" max="6" width="15.21875" style="1" bestFit="1" customWidth="1"/>
    <col min="7" max="7" width="16.77734375" style="1" bestFit="1" customWidth="1"/>
    <col min="8" max="8" width="17.21875" style="1" bestFit="1" customWidth="1"/>
    <col min="9" max="9" width="12.88671875" style="1" bestFit="1" customWidth="1"/>
    <col min="10" max="10" width="13.21875" style="1" bestFit="1" customWidth="1"/>
    <col min="11" max="16384" width="9.21875" style="1"/>
  </cols>
  <sheetData>
    <row r="1" spans="1:12" ht="12.05" customHeight="1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12" ht="23.8" x14ac:dyDescent="0.45">
      <c r="A2" s="12"/>
      <c r="B2" s="147" t="s">
        <v>14</v>
      </c>
      <c r="C2" s="147"/>
      <c r="D2" s="147"/>
      <c r="E2" s="147"/>
      <c r="F2" s="147"/>
      <c r="G2" s="147"/>
      <c r="H2" s="147"/>
      <c r="I2" s="12"/>
    </row>
    <row r="3" spans="1:12" s="14" customFormat="1" ht="12.05" customHeight="1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12" s="14" customFormat="1" ht="20.05" customHeight="1" x14ac:dyDescent="0.2">
      <c r="A4" s="13"/>
      <c r="B4" s="144" t="s">
        <v>15</v>
      </c>
      <c r="C4" s="145"/>
      <c r="D4" s="145"/>
      <c r="E4" s="145"/>
      <c r="F4" s="145"/>
      <c r="G4" s="145"/>
      <c r="H4" s="146"/>
      <c r="I4" s="13"/>
    </row>
    <row r="5" spans="1:12" s="14" customFormat="1" ht="20.05" customHeight="1" x14ac:dyDescent="0.2">
      <c r="A5" s="13"/>
      <c r="B5" s="138" t="s">
        <v>16</v>
      </c>
      <c r="C5" s="139"/>
      <c r="D5" s="139"/>
      <c r="E5" s="140"/>
      <c r="F5" s="15" t="s">
        <v>17</v>
      </c>
      <c r="G5" s="15" t="s">
        <v>18</v>
      </c>
      <c r="H5" s="16" t="s">
        <v>19</v>
      </c>
      <c r="I5" s="13"/>
    </row>
    <row r="6" spans="1:12" s="14" customFormat="1" ht="20.05" customHeight="1" x14ac:dyDescent="0.2">
      <c r="A6" s="13"/>
      <c r="B6" s="141" t="s">
        <v>20</v>
      </c>
      <c r="C6" s="142"/>
      <c r="D6" s="142"/>
      <c r="E6" s="143"/>
      <c r="F6" s="89">
        <v>8.1</v>
      </c>
      <c r="G6" s="17">
        <f>H6/F6</f>
        <v>0.61604938271604948</v>
      </c>
      <c r="H6" s="89">
        <v>4.99</v>
      </c>
      <c r="I6" s="92" t="s">
        <v>76</v>
      </c>
      <c r="J6" s="92" t="s">
        <v>81</v>
      </c>
      <c r="K6" s="94">
        <f>+I6-F6</f>
        <v>0</v>
      </c>
      <c r="L6" s="94">
        <f>+J6-H6</f>
        <v>0</v>
      </c>
    </row>
    <row r="7" spans="1:12" s="14" customFormat="1" ht="20.05" customHeight="1" x14ac:dyDescent="0.2">
      <c r="A7" s="13"/>
      <c r="B7" s="19"/>
      <c r="C7" s="20">
        <v>0</v>
      </c>
      <c r="D7" s="20" t="s">
        <v>24</v>
      </c>
      <c r="E7" s="21">
        <v>5</v>
      </c>
      <c r="F7" s="89">
        <f t="shared" ref="F7:F10" si="0">F17/2</f>
        <v>0.89239999999999997</v>
      </c>
      <c r="G7" s="17">
        <f t="shared" ref="G7:G12" si="1">H7/F7</f>
        <v>0.63984760197220969</v>
      </c>
      <c r="H7" s="89">
        <v>0.57099999999999995</v>
      </c>
      <c r="I7" s="93" t="s">
        <v>77</v>
      </c>
      <c r="J7" s="93" t="s">
        <v>82</v>
      </c>
      <c r="K7" s="94">
        <f t="shared" ref="K7:K12" si="2">+I7-F7</f>
        <v>0</v>
      </c>
      <c r="L7" s="94">
        <f t="shared" ref="L7:L12" si="3">+J7-H7</f>
        <v>0</v>
      </c>
    </row>
    <row r="8" spans="1:12" s="14" customFormat="1" ht="20.05" customHeight="1" x14ac:dyDescent="0.2">
      <c r="A8" s="13"/>
      <c r="B8" s="22" t="s">
        <v>32</v>
      </c>
      <c r="C8" s="20">
        <f>E7</f>
        <v>5</v>
      </c>
      <c r="D8" s="20" t="s">
        <v>24</v>
      </c>
      <c r="E8" s="21">
        <v>10</v>
      </c>
      <c r="F8" s="89">
        <v>0.89239999999999997</v>
      </c>
      <c r="G8" s="17">
        <f t="shared" si="1"/>
        <v>0.63984760197220969</v>
      </c>
      <c r="H8" s="89">
        <v>0.57099999999999995</v>
      </c>
      <c r="I8" s="92" t="s">
        <v>77</v>
      </c>
      <c r="J8" s="92" t="s">
        <v>82</v>
      </c>
      <c r="K8" s="94">
        <f t="shared" si="2"/>
        <v>0</v>
      </c>
      <c r="L8" s="94">
        <f t="shared" si="3"/>
        <v>0</v>
      </c>
    </row>
    <row r="9" spans="1:12" s="14" customFormat="1" ht="20.05" customHeight="1" x14ac:dyDescent="0.2">
      <c r="A9" s="13"/>
      <c r="B9" s="22" t="s">
        <v>32</v>
      </c>
      <c r="C9" s="20">
        <f t="shared" ref="C9:C11" si="4">E8</f>
        <v>10</v>
      </c>
      <c r="D9" s="20" t="s">
        <v>24</v>
      </c>
      <c r="E9" s="21">
        <v>15</v>
      </c>
      <c r="F9" s="89">
        <v>0.89239999999999997</v>
      </c>
      <c r="G9" s="17">
        <f t="shared" si="1"/>
        <v>0.63984760197220969</v>
      </c>
      <c r="H9" s="89">
        <v>0.57099999999999995</v>
      </c>
      <c r="I9" s="93" t="s">
        <v>77</v>
      </c>
      <c r="J9" s="93" t="s">
        <v>82</v>
      </c>
      <c r="K9" s="94">
        <f t="shared" si="2"/>
        <v>0</v>
      </c>
      <c r="L9" s="94">
        <f t="shared" si="3"/>
        <v>0</v>
      </c>
    </row>
    <row r="10" spans="1:12" s="14" customFormat="1" ht="20.05" customHeight="1" x14ac:dyDescent="0.2">
      <c r="A10" s="13"/>
      <c r="B10" s="22" t="s">
        <v>32</v>
      </c>
      <c r="C10" s="20">
        <f t="shared" si="4"/>
        <v>15</v>
      </c>
      <c r="D10" s="20" t="s">
        <v>24</v>
      </c>
      <c r="E10" s="21">
        <v>20</v>
      </c>
      <c r="F10" s="89">
        <f t="shared" si="0"/>
        <v>3.4134500000000001</v>
      </c>
      <c r="G10" s="17">
        <f t="shared" si="1"/>
        <v>0.70002490149262475</v>
      </c>
      <c r="H10" s="89">
        <v>2.3895</v>
      </c>
      <c r="I10" s="92" t="s">
        <v>78</v>
      </c>
      <c r="J10" s="92" t="s">
        <v>83</v>
      </c>
      <c r="K10" s="94">
        <f t="shared" si="2"/>
        <v>4.9999999999883471E-5</v>
      </c>
      <c r="L10" s="94">
        <f t="shared" si="3"/>
        <v>0</v>
      </c>
    </row>
    <row r="11" spans="1:12" s="14" customFormat="1" ht="20.05" customHeight="1" x14ac:dyDescent="0.2">
      <c r="A11" s="13"/>
      <c r="B11" s="22" t="s">
        <v>32</v>
      </c>
      <c r="C11" s="20">
        <f t="shared" si="4"/>
        <v>20</v>
      </c>
      <c r="D11" s="20" t="s">
        <v>24</v>
      </c>
      <c r="E11" s="21">
        <v>40</v>
      </c>
      <c r="F11" s="89">
        <v>4.6196000000000002</v>
      </c>
      <c r="G11" s="17">
        <f t="shared" si="1"/>
        <v>0.6999956706208329</v>
      </c>
      <c r="H11" s="89">
        <v>3.2336999999999998</v>
      </c>
      <c r="I11" s="93" t="s">
        <v>79</v>
      </c>
      <c r="J11" s="93" t="s">
        <v>84</v>
      </c>
      <c r="K11" s="94">
        <f t="shared" si="2"/>
        <v>0</v>
      </c>
      <c r="L11" s="94">
        <f t="shared" si="3"/>
        <v>0</v>
      </c>
    </row>
    <row r="12" spans="1:12" s="14" customFormat="1" ht="20.05" customHeight="1" x14ac:dyDescent="0.2">
      <c r="A12" s="13"/>
      <c r="B12" s="23"/>
      <c r="C12" s="24" t="s">
        <v>32</v>
      </c>
      <c r="D12" s="25">
        <f>E11</f>
        <v>40</v>
      </c>
      <c r="E12" s="26"/>
      <c r="F12" s="89">
        <v>6.0251999999999999</v>
      </c>
      <c r="G12" s="17">
        <f t="shared" si="1"/>
        <v>0.69999336121622524</v>
      </c>
      <c r="H12" s="89">
        <v>4.2176</v>
      </c>
      <c r="I12" s="92" t="s">
        <v>80</v>
      </c>
      <c r="J12" s="92" t="s">
        <v>85</v>
      </c>
      <c r="K12" s="94">
        <f t="shared" si="2"/>
        <v>0</v>
      </c>
      <c r="L12" s="94">
        <f t="shared" si="3"/>
        <v>0</v>
      </c>
    </row>
    <row r="13" spans="1:12" s="14" customFormat="1" ht="20.05" customHeight="1" x14ac:dyDescent="0.2">
      <c r="A13" s="13"/>
      <c r="B13" s="13"/>
      <c r="C13" s="13"/>
      <c r="D13" s="13"/>
      <c r="E13" s="13"/>
      <c r="F13" s="13"/>
      <c r="G13" s="13"/>
      <c r="H13" s="13"/>
      <c r="I13" s="18"/>
    </row>
    <row r="14" spans="1:12" s="14" customFormat="1" ht="20.05" customHeight="1" x14ac:dyDescent="0.2">
      <c r="A14" s="13"/>
      <c r="B14" s="144" t="s">
        <v>50</v>
      </c>
      <c r="C14" s="145"/>
      <c r="D14" s="145"/>
      <c r="E14" s="145"/>
      <c r="F14" s="145"/>
      <c r="G14" s="145"/>
      <c r="H14" s="146"/>
      <c r="I14" s="18"/>
    </row>
    <row r="15" spans="1:12" s="14" customFormat="1" ht="20.05" customHeight="1" x14ac:dyDescent="0.2">
      <c r="A15" s="13"/>
      <c r="B15" s="138" t="s">
        <v>16</v>
      </c>
      <c r="C15" s="139"/>
      <c r="D15" s="139"/>
      <c r="E15" s="140"/>
      <c r="F15" s="15" t="s">
        <v>17</v>
      </c>
      <c r="G15" s="15" t="s">
        <v>18</v>
      </c>
      <c r="H15" s="16" t="s">
        <v>19</v>
      </c>
      <c r="I15" s="18"/>
    </row>
    <row r="16" spans="1:12" s="14" customFormat="1" ht="20.05" customHeight="1" x14ac:dyDescent="0.2">
      <c r="A16" s="13"/>
      <c r="B16" s="141" t="s">
        <v>20</v>
      </c>
      <c r="C16" s="142"/>
      <c r="D16" s="142"/>
      <c r="E16" s="143"/>
      <c r="F16" s="89">
        <v>16.21</v>
      </c>
      <c r="G16" s="17">
        <f>H16/F16</f>
        <v>0.61505243676742749</v>
      </c>
      <c r="H16" s="89">
        <v>9.9700000000000006</v>
      </c>
      <c r="I16" s="92" t="s">
        <v>61</v>
      </c>
      <c r="J16" s="92" t="s">
        <v>54</v>
      </c>
      <c r="K16" s="94">
        <f>+I16-F16</f>
        <v>0</v>
      </c>
      <c r="L16" s="94">
        <f>+J16-H16</f>
        <v>0</v>
      </c>
    </row>
    <row r="17" spans="1:12" s="14" customFormat="1" ht="20.05" customHeight="1" x14ac:dyDescent="0.2">
      <c r="A17" s="13"/>
      <c r="B17" s="19"/>
      <c r="C17" s="20">
        <v>0</v>
      </c>
      <c r="D17" s="20" t="s">
        <v>24</v>
      </c>
      <c r="E17" s="21">
        <v>5</v>
      </c>
      <c r="F17" s="88">
        <v>1.7847999999999999</v>
      </c>
      <c r="G17" s="17">
        <f t="shared" ref="G17:G22" si="5">H17/F17</f>
        <v>0.6400156880322726</v>
      </c>
      <c r="H17" s="88">
        <v>1.1423000000000001</v>
      </c>
      <c r="I17" s="93" t="s">
        <v>62</v>
      </c>
      <c r="J17" s="93" t="s">
        <v>55</v>
      </c>
      <c r="K17" s="94">
        <f t="shared" ref="K17:K22" si="6">+I17-F17</f>
        <v>0</v>
      </c>
      <c r="L17" s="94">
        <f t="shared" ref="L17:L22" si="7">+J17-H17</f>
        <v>0</v>
      </c>
    </row>
    <row r="18" spans="1:12" s="14" customFormat="1" ht="20.05" customHeight="1" x14ac:dyDescent="0.2">
      <c r="A18" s="13"/>
      <c r="B18" s="22" t="s">
        <v>32</v>
      </c>
      <c r="C18" s="20">
        <f>E17</f>
        <v>5</v>
      </c>
      <c r="D18" s="20" t="s">
        <v>24</v>
      </c>
      <c r="E18" s="21">
        <v>10</v>
      </c>
      <c r="F18" s="88">
        <v>4.8189000000000002</v>
      </c>
      <c r="G18" s="17">
        <f t="shared" si="5"/>
        <v>0.60640395110917433</v>
      </c>
      <c r="H18" s="88">
        <v>2.9222000000000001</v>
      </c>
      <c r="I18" s="92" t="s">
        <v>63</v>
      </c>
      <c r="J18" s="92" t="s">
        <v>56</v>
      </c>
      <c r="K18" s="94">
        <f t="shared" si="6"/>
        <v>0</v>
      </c>
      <c r="L18" s="94">
        <f t="shared" si="7"/>
        <v>0</v>
      </c>
    </row>
    <row r="19" spans="1:12" s="14" customFormat="1" ht="20.05" customHeight="1" x14ac:dyDescent="0.2">
      <c r="A19" s="13"/>
      <c r="B19" s="22" t="s">
        <v>32</v>
      </c>
      <c r="C19" s="20">
        <f t="shared" ref="C19:C21" si="8">E18</f>
        <v>10</v>
      </c>
      <c r="D19" s="20" t="s">
        <v>24</v>
      </c>
      <c r="E19" s="21">
        <v>15</v>
      </c>
      <c r="F19" s="88">
        <v>6.0237999999999996</v>
      </c>
      <c r="G19" s="17">
        <f t="shared" si="5"/>
        <v>0.60390451210199547</v>
      </c>
      <c r="H19" s="88">
        <v>3.6377999999999999</v>
      </c>
      <c r="I19" s="93" t="s">
        <v>64</v>
      </c>
      <c r="J19" s="93" t="s">
        <v>57</v>
      </c>
      <c r="K19" s="94">
        <f t="shared" si="6"/>
        <v>0</v>
      </c>
      <c r="L19" s="94">
        <f t="shared" si="7"/>
        <v>0</v>
      </c>
    </row>
    <row r="20" spans="1:12" s="14" customFormat="1" ht="20.05" customHeight="1" x14ac:dyDescent="0.2">
      <c r="A20" s="13"/>
      <c r="B20" s="22" t="s">
        <v>32</v>
      </c>
      <c r="C20" s="20">
        <f t="shared" si="8"/>
        <v>15</v>
      </c>
      <c r="D20" s="20" t="s">
        <v>24</v>
      </c>
      <c r="E20" s="21">
        <v>20</v>
      </c>
      <c r="F20" s="88">
        <v>6.8269000000000002</v>
      </c>
      <c r="G20" s="17">
        <f t="shared" si="5"/>
        <v>0.69999560561894858</v>
      </c>
      <c r="H20" s="88">
        <v>4.7788000000000004</v>
      </c>
      <c r="I20" s="92" t="s">
        <v>65</v>
      </c>
      <c r="J20" s="92" t="s">
        <v>58</v>
      </c>
      <c r="K20" s="94">
        <f t="shared" si="6"/>
        <v>0</v>
      </c>
      <c r="L20" s="94">
        <f t="shared" si="7"/>
        <v>0</v>
      </c>
    </row>
    <row r="21" spans="1:12" s="14" customFormat="1" ht="20.05" customHeight="1" x14ac:dyDescent="0.2">
      <c r="A21" s="13"/>
      <c r="B21" s="22" t="s">
        <v>32</v>
      </c>
      <c r="C21" s="20">
        <f t="shared" si="8"/>
        <v>20</v>
      </c>
      <c r="D21" s="20" t="s">
        <v>24</v>
      </c>
      <c r="E21" s="21">
        <v>40</v>
      </c>
      <c r="F21" s="88">
        <v>9.2378</v>
      </c>
      <c r="G21" s="17">
        <f t="shared" si="5"/>
        <v>0.70000433003528972</v>
      </c>
      <c r="H21" s="88">
        <v>6.4664999999999999</v>
      </c>
      <c r="I21" s="93" t="s">
        <v>66</v>
      </c>
      <c r="J21" s="93" t="s">
        <v>59</v>
      </c>
      <c r="K21" s="94">
        <f t="shared" si="6"/>
        <v>0</v>
      </c>
      <c r="L21" s="94">
        <f t="shared" si="7"/>
        <v>0</v>
      </c>
    </row>
    <row r="22" spans="1:12" s="14" customFormat="1" ht="20.05" customHeight="1" x14ac:dyDescent="0.2">
      <c r="A22" s="13"/>
      <c r="B22" s="27"/>
      <c r="C22" s="25" t="s">
        <v>32</v>
      </c>
      <c r="D22" s="25">
        <f>E21</f>
        <v>40</v>
      </c>
      <c r="E22" s="26"/>
      <c r="F22" s="90">
        <v>12.0489</v>
      </c>
      <c r="G22" s="17">
        <f t="shared" si="5"/>
        <v>0.69999751014615452</v>
      </c>
      <c r="H22" s="90">
        <v>8.4342000000000006</v>
      </c>
      <c r="I22" s="92" t="s">
        <v>67</v>
      </c>
      <c r="J22" s="92" t="s">
        <v>60</v>
      </c>
      <c r="K22" s="94">
        <f t="shared" si="6"/>
        <v>0</v>
      </c>
      <c r="L22" s="94">
        <f t="shared" si="7"/>
        <v>0</v>
      </c>
    </row>
    <row r="23" spans="1:12" s="14" customFormat="1" ht="20.05" customHeight="1" x14ac:dyDescent="0.2">
      <c r="A23" s="13"/>
      <c r="B23" s="13"/>
      <c r="C23" s="13"/>
      <c r="D23" s="13"/>
      <c r="E23" s="13"/>
      <c r="F23" s="13"/>
      <c r="G23" s="13"/>
      <c r="H23" s="13"/>
      <c r="I23" s="18"/>
    </row>
    <row r="24" spans="1:12" s="14" customFormat="1" ht="20.05" customHeight="1" x14ac:dyDescent="0.2">
      <c r="A24" s="13"/>
      <c r="B24" s="144" t="s">
        <v>49</v>
      </c>
      <c r="C24" s="145"/>
      <c r="D24" s="145"/>
      <c r="E24" s="145"/>
      <c r="F24" s="145"/>
      <c r="G24" s="145"/>
      <c r="H24" s="146"/>
      <c r="I24" s="18"/>
    </row>
    <row r="25" spans="1:12" s="14" customFormat="1" ht="20.05" customHeight="1" x14ac:dyDescent="0.2">
      <c r="A25" s="13"/>
      <c r="B25" s="138" t="s">
        <v>16</v>
      </c>
      <c r="C25" s="139"/>
      <c r="D25" s="139"/>
      <c r="E25" s="140"/>
      <c r="F25" s="15" t="s">
        <v>17</v>
      </c>
      <c r="G25" s="15" t="s">
        <v>18</v>
      </c>
      <c r="H25" s="16" t="s">
        <v>19</v>
      </c>
      <c r="I25" s="18"/>
    </row>
    <row r="26" spans="1:12" s="14" customFormat="1" ht="20.05" customHeight="1" x14ac:dyDescent="0.2">
      <c r="A26" s="13"/>
      <c r="B26" s="141" t="s">
        <v>20</v>
      </c>
      <c r="C26" s="142"/>
      <c r="D26" s="142"/>
      <c r="E26" s="143"/>
      <c r="F26" s="89">
        <v>17.489999999999998</v>
      </c>
      <c r="G26" s="17">
        <f>H26/F26</f>
        <v>0.7004002287021156</v>
      </c>
      <c r="H26" s="99">
        <v>12.25</v>
      </c>
      <c r="I26" s="95" t="s">
        <v>73</v>
      </c>
      <c r="J26" s="98" t="s">
        <v>68</v>
      </c>
      <c r="K26" s="94">
        <f>+I26-F26</f>
        <v>0</v>
      </c>
      <c r="L26" s="97">
        <f>+J26-H26</f>
        <v>0</v>
      </c>
    </row>
    <row r="27" spans="1:12" s="14" customFormat="1" ht="20.05" customHeight="1" x14ac:dyDescent="0.2">
      <c r="A27" s="13"/>
      <c r="B27" s="19"/>
      <c r="C27" s="20">
        <v>0</v>
      </c>
      <c r="D27" s="20" t="s">
        <v>24</v>
      </c>
      <c r="E27" s="21">
        <v>5</v>
      </c>
      <c r="F27" s="88">
        <v>1.7847999999999999</v>
      </c>
      <c r="G27" s="17">
        <f t="shared" ref="G27:G32" si="9">H27/F27</f>
        <v>0.70002241147467514</v>
      </c>
      <c r="H27" s="88">
        <v>1.2494000000000001</v>
      </c>
      <c r="I27" s="96" t="s">
        <v>62</v>
      </c>
      <c r="J27" s="96" t="s">
        <v>69</v>
      </c>
      <c r="K27" s="94">
        <f t="shared" ref="K27:K32" si="10">+I27-F27</f>
        <v>0</v>
      </c>
      <c r="L27" s="94">
        <f t="shared" ref="L27:L32" si="11">+J27-H27</f>
        <v>0</v>
      </c>
    </row>
    <row r="28" spans="1:12" s="14" customFormat="1" ht="20.05" customHeight="1" x14ac:dyDescent="0.2">
      <c r="A28" s="13"/>
      <c r="B28" s="22" t="s">
        <v>32</v>
      </c>
      <c r="C28" s="20">
        <f>E27</f>
        <v>5</v>
      </c>
      <c r="D28" s="20" t="s">
        <v>24</v>
      </c>
      <c r="E28" s="21">
        <v>10</v>
      </c>
      <c r="F28" s="88">
        <v>5.0210999999999997</v>
      </c>
      <c r="G28" s="17">
        <f t="shared" si="9"/>
        <v>0.70000597478640147</v>
      </c>
      <c r="H28" s="88">
        <v>3.5148000000000001</v>
      </c>
      <c r="I28" s="95" t="s">
        <v>74</v>
      </c>
      <c r="J28" s="95" t="s">
        <v>70</v>
      </c>
      <c r="K28" s="94">
        <f t="shared" si="10"/>
        <v>0</v>
      </c>
      <c r="L28" s="94">
        <f t="shared" si="11"/>
        <v>0</v>
      </c>
    </row>
    <row r="29" spans="1:12" s="14" customFormat="1" ht="20.05" customHeight="1" x14ac:dyDescent="0.2">
      <c r="A29" s="13"/>
      <c r="B29" s="22" t="s">
        <v>32</v>
      </c>
      <c r="C29" s="20">
        <f t="shared" ref="C29:C31" si="12">E28</f>
        <v>10</v>
      </c>
      <c r="D29" s="20" t="s">
        <v>24</v>
      </c>
      <c r="E29" s="21">
        <v>15</v>
      </c>
      <c r="F29" s="88">
        <v>6.0237999999999996</v>
      </c>
      <c r="G29" s="17">
        <f t="shared" si="9"/>
        <v>0.70000664032670412</v>
      </c>
      <c r="H29" s="88">
        <v>4.2167000000000003</v>
      </c>
      <c r="I29" s="96" t="s">
        <v>64</v>
      </c>
      <c r="J29" s="96" t="s">
        <v>71</v>
      </c>
      <c r="K29" s="94">
        <f t="shared" si="10"/>
        <v>0</v>
      </c>
      <c r="L29" s="94">
        <f t="shared" si="11"/>
        <v>0</v>
      </c>
    </row>
    <row r="30" spans="1:12" s="14" customFormat="1" ht="20.05" customHeight="1" x14ac:dyDescent="0.2">
      <c r="A30" s="13"/>
      <c r="B30" s="22" t="s">
        <v>32</v>
      </c>
      <c r="C30" s="20">
        <f t="shared" si="12"/>
        <v>15</v>
      </c>
      <c r="D30" s="20" t="s">
        <v>24</v>
      </c>
      <c r="E30" s="21">
        <v>20</v>
      </c>
      <c r="F30" s="88">
        <v>6.8269000000000002</v>
      </c>
      <c r="G30" s="17">
        <f t="shared" si="9"/>
        <v>0.69999560561894858</v>
      </c>
      <c r="H30" s="88">
        <v>4.7788000000000004</v>
      </c>
      <c r="I30" s="95" t="s">
        <v>65</v>
      </c>
      <c r="J30" s="95" t="s">
        <v>58</v>
      </c>
      <c r="K30" s="94">
        <f t="shared" si="10"/>
        <v>0</v>
      </c>
      <c r="L30" s="94">
        <f t="shared" si="11"/>
        <v>0</v>
      </c>
    </row>
    <row r="31" spans="1:12" s="14" customFormat="1" ht="20.05" customHeight="1" x14ac:dyDescent="0.2">
      <c r="A31" s="13"/>
      <c r="B31" s="22" t="s">
        <v>32</v>
      </c>
      <c r="C31" s="20">
        <f t="shared" si="12"/>
        <v>20</v>
      </c>
      <c r="D31" s="20" t="s">
        <v>24</v>
      </c>
      <c r="E31" s="21">
        <v>40</v>
      </c>
      <c r="F31" s="88">
        <v>9.6408000000000005</v>
      </c>
      <c r="G31" s="17">
        <f t="shared" si="9"/>
        <v>0.70000414903327524</v>
      </c>
      <c r="H31" s="88">
        <v>6.7485999999999997</v>
      </c>
      <c r="I31" s="96" t="s">
        <v>75</v>
      </c>
      <c r="J31" s="96" t="s">
        <v>72</v>
      </c>
      <c r="K31" s="94">
        <f t="shared" si="10"/>
        <v>0</v>
      </c>
      <c r="L31" s="94">
        <f t="shared" si="11"/>
        <v>0</v>
      </c>
    </row>
    <row r="32" spans="1:12" s="14" customFormat="1" ht="20.05" customHeight="1" x14ac:dyDescent="0.2">
      <c r="A32" s="13"/>
      <c r="B32" s="27"/>
      <c r="C32" s="25" t="s">
        <v>32</v>
      </c>
      <c r="D32" s="25">
        <f>E31</f>
        <v>40</v>
      </c>
      <c r="E32" s="26"/>
      <c r="F32" s="90">
        <v>12.0489</v>
      </c>
      <c r="G32" s="17">
        <f t="shared" si="9"/>
        <v>0.69999751014615452</v>
      </c>
      <c r="H32" s="90">
        <v>8.4342000000000006</v>
      </c>
      <c r="I32" s="95" t="s">
        <v>67</v>
      </c>
      <c r="J32" s="95" t="s">
        <v>60</v>
      </c>
      <c r="K32" s="94">
        <f t="shared" si="10"/>
        <v>0</v>
      </c>
      <c r="L32" s="94">
        <f t="shared" si="11"/>
        <v>0</v>
      </c>
    </row>
    <row r="33" spans="1:12" s="14" customFormat="1" ht="20.05" customHeight="1" x14ac:dyDescent="0.2">
      <c r="A33" s="13"/>
      <c r="B33" s="13"/>
      <c r="C33" s="13"/>
      <c r="D33" s="13"/>
      <c r="E33" s="13"/>
      <c r="F33" s="13"/>
      <c r="G33" s="13"/>
      <c r="H33" s="13"/>
      <c r="I33" s="18"/>
    </row>
    <row r="34" spans="1:12" s="14" customFormat="1" ht="20.05" customHeight="1" x14ac:dyDescent="0.2">
      <c r="A34" s="13"/>
      <c r="B34" s="144" t="s">
        <v>22</v>
      </c>
      <c r="C34" s="145"/>
      <c r="D34" s="145"/>
      <c r="E34" s="145"/>
      <c r="F34" s="145"/>
      <c r="G34" s="145"/>
      <c r="H34" s="146"/>
      <c r="I34" s="18"/>
    </row>
    <row r="35" spans="1:12" s="14" customFormat="1" ht="20.05" customHeight="1" x14ac:dyDescent="0.2">
      <c r="A35" s="13"/>
      <c r="B35" s="138" t="s">
        <v>16</v>
      </c>
      <c r="C35" s="139"/>
      <c r="D35" s="139"/>
      <c r="E35" s="140"/>
      <c r="F35" s="15" t="s">
        <v>17</v>
      </c>
      <c r="G35" s="15" t="s">
        <v>18</v>
      </c>
      <c r="H35" s="16" t="s">
        <v>19</v>
      </c>
      <c r="I35" s="18"/>
    </row>
    <row r="36" spans="1:12" s="14" customFormat="1" ht="20.05" customHeight="1" x14ac:dyDescent="0.2">
      <c r="A36" s="13"/>
      <c r="B36" s="141" t="s">
        <v>20</v>
      </c>
      <c r="C36" s="142"/>
      <c r="D36" s="142"/>
      <c r="E36" s="143"/>
      <c r="F36" s="89">
        <v>37.31</v>
      </c>
      <c r="G36" s="17">
        <f>H36/F36</f>
        <v>0.70008040739748056</v>
      </c>
      <c r="H36" s="89">
        <v>26.12</v>
      </c>
      <c r="I36" s="92">
        <v>37.31</v>
      </c>
      <c r="J36" s="92">
        <v>26.12</v>
      </c>
      <c r="K36" s="94">
        <f>+I36-F36</f>
        <v>0</v>
      </c>
      <c r="L36" s="94">
        <f>+J36-H36</f>
        <v>0</v>
      </c>
    </row>
    <row r="37" spans="1:12" s="14" customFormat="1" ht="20.05" customHeight="1" x14ac:dyDescent="0.2">
      <c r="A37" s="13"/>
      <c r="B37" s="19"/>
      <c r="C37" s="28">
        <v>0</v>
      </c>
      <c r="D37" s="20" t="s">
        <v>24</v>
      </c>
      <c r="E37" s="29">
        <v>10</v>
      </c>
      <c r="F37" s="88">
        <v>4.0157999999999996</v>
      </c>
      <c r="G37" s="17">
        <f t="shared" ref="G37:G41" si="13">H37/F37</f>
        <v>0.70000996065541121</v>
      </c>
      <c r="H37" s="88">
        <v>2.8111000000000002</v>
      </c>
      <c r="I37" s="93">
        <v>4.0157999999999996</v>
      </c>
      <c r="J37" s="93">
        <v>2.8111000000000002</v>
      </c>
      <c r="K37" s="94">
        <f t="shared" ref="K37:K41" si="14">+I37-F37</f>
        <v>0</v>
      </c>
      <c r="L37" s="94">
        <f t="shared" ref="L37:L41" si="15">+J37-H37</f>
        <v>0</v>
      </c>
    </row>
    <row r="38" spans="1:12" s="14" customFormat="1" ht="20.05" customHeight="1" x14ac:dyDescent="0.2">
      <c r="A38" s="13"/>
      <c r="B38" s="22" t="s">
        <v>32</v>
      </c>
      <c r="C38" s="28">
        <f>E37</f>
        <v>10</v>
      </c>
      <c r="D38" s="20" t="s">
        <v>24</v>
      </c>
      <c r="E38" s="29">
        <v>20</v>
      </c>
      <c r="F38" s="88">
        <v>7.032</v>
      </c>
      <c r="G38" s="17">
        <f t="shared" si="13"/>
        <v>0.7</v>
      </c>
      <c r="H38" s="88">
        <v>4.9223999999999997</v>
      </c>
      <c r="I38" s="92">
        <v>7.032</v>
      </c>
      <c r="J38" s="92">
        <v>4.9223999999999997</v>
      </c>
      <c r="K38" s="94">
        <f t="shared" si="14"/>
        <v>0</v>
      </c>
      <c r="L38" s="94">
        <f t="shared" si="15"/>
        <v>0</v>
      </c>
    </row>
    <row r="39" spans="1:12" s="14" customFormat="1" ht="20.05" customHeight="1" x14ac:dyDescent="0.2">
      <c r="A39" s="13"/>
      <c r="B39" s="22" t="s">
        <v>32</v>
      </c>
      <c r="C39" s="28">
        <f t="shared" ref="C39:C40" si="16">E38</f>
        <v>20</v>
      </c>
      <c r="D39" s="20" t="s">
        <v>24</v>
      </c>
      <c r="E39" s="29">
        <v>40</v>
      </c>
      <c r="F39" s="88">
        <v>9.2392000000000003</v>
      </c>
      <c r="G39" s="17">
        <f t="shared" si="13"/>
        <v>0.6999956706208329</v>
      </c>
      <c r="H39" s="88">
        <v>6.4673999999999996</v>
      </c>
      <c r="I39" s="93">
        <v>9.2392000000000003</v>
      </c>
      <c r="J39" s="93">
        <v>6.4673999999999996</v>
      </c>
      <c r="K39" s="94">
        <f t="shared" si="14"/>
        <v>0</v>
      </c>
      <c r="L39" s="94">
        <f t="shared" si="15"/>
        <v>0</v>
      </c>
    </row>
    <row r="40" spans="1:12" s="14" customFormat="1" ht="20.05" customHeight="1" x14ac:dyDescent="0.2">
      <c r="A40" s="13"/>
      <c r="B40" s="22" t="s">
        <v>32</v>
      </c>
      <c r="C40" s="28">
        <f t="shared" si="16"/>
        <v>40</v>
      </c>
      <c r="D40" s="20" t="s">
        <v>24</v>
      </c>
      <c r="E40" s="29">
        <v>200</v>
      </c>
      <c r="F40" s="88">
        <v>10.4453</v>
      </c>
      <c r="G40" s="17">
        <f t="shared" si="13"/>
        <v>0.69999904263161428</v>
      </c>
      <c r="H40" s="88">
        <v>7.3117000000000001</v>
      </c>
      <c r="I40" s="92">
        <v>10.4453</v>
      </c>
      <c r="J40" s="92">
        <v>7.3117000000000001</v>
      </c>
      <c r="K40" s="94">
        <f t="shared" si="14"/>
        <v>0</v>
      </c>
      <c r="L40" s="94">
        <f t="shared" si="15"/>
        <v>0</v>
      </c>
    </row>
    <row r="41" spans="1:12" s="14" customFormat="1" ht="20.05" customHeight="1" x14ac:dyDescent="0.2">
      <c r="A41" s="13"/>
      <c r="B41" s="30"/>
      <c r="C41" s="25" t="s">
        <v>32</v>
      </c>
      <c r="D41" s="31">
        <f>E40</f>
        <v>200</v>
      </c>
      <c r="E41" s="26"/>
      <c r="F41" s="90">
        <v>11.6487</v>
      </c>
      <c r="G41" s="17">
        <f t="shared" si="13"/>
        <v>0.70000085846489302</v>
      </c>
      <c r="H41" s="90">
        <v>8.1540999999999997</v>
      </c>
      <c r="I41" s="93">
        <v>11.6487</v>
      </c>
      <c r="J41" s="93">
        <v>8.1540999999999997</v>
      </c>
      <c r="K41" s="94">
        <f t="shared" si="14"/>
        <v>0</v>
      </c>
      <c r="L41" s="94">
        <f t="shared" si="15"/>
        <v>0</v>
      </c>
    </row>
    <row r="42" spans="1:12" s="14" customFormat="1" ht="20.05" customHeight="1" x14ac:dyDescent="0.2">
      <c r="A42" s="13"/>
      <c r="B42" s="13"/>
      <c r="C42" s="13"/>
      <c r="D42" s="13"/>
      <c r="E42" s="13"/>
      <c r="F42" s="13"/>
      <c r="G42" s="13"/>
      <c r="H42" s="13"/>
      <c r="I42" s="18"/>
    </row>
    <row r="43" spans="1:12" s="14" customFormat="1" ht="20.05" customHeight="1" x14ac:dyDescent="0.2">
      <c r="A43" s="13"/>
      <c r="B43" s="144" t="s">
        <v>23</v>
      </c>
      <c r="C43" s="145"/>
      <c r="D43" s="145"/>
      <c r="E43" s="145"/>
      <c r="F43" s="145"/>
      <c r="G43" s="145"/>
      <c r="H43" s="146"/>
      <c r="I43" s="18"/>
    </row>
    <row r="44" spans="1:12" s="14" customFormat="1" ht="20.05" customHeight="1" x14ac:dyDescent="0.2">
      <c r="A44" s="13"/>
      <c r="B44" s="138" t="s">
        <v>16</v>
      </c>
      <c r="C44" s="139"/>
      <c r="D44" s="139"/>
      <c r="E44" s="140"/>
      <c r="F44" s="15" t="s">
        <v>17</v>
      </c>
      <c r="G44" s="15" t="s">
        <v>18</v>
      </c>
      <c r="H44" s="16" t="s">
        <v>19</v>
      </c>
      <c r="I44" s="18"/>
    </row>
    <row r="45" spans="1:12" s="14" customFormat="1" ht="20.05" customHeight="1" x14ac:dyDescent="0.2">
      <c r="A45" s="13"/>
      <c r="B45" s="141" t="s">
        <v>20</v>
      </c>
      <c r="C45" s="142"/>
      <c r="D45" s="142"/>
      <c r="E45" s="143"/>
      <c r="F45" s="89">
        <v>46.01</v>
      </c>
      <c r="G45" s="17">
        <f>H45/F45</f>
        <v>0.70006520321669208</v>
      </c>
      <c r="H45" s="89">
        <v>32.21</v>
      </c>
      <c r="I45" s="92" t="s">
        <v>86</v>
      </c>
      <c r="J45" s="92" t="s">
        <v>91</v>
      </c>
      <c r="K45" s="94">
        <f>+I45-F45</f>
        <v>0</v>
      </c>
      <c r="L45" s="94">
        <f>+J45-H45</f>
        <v>0</v>
      </c>
    </row>
    <row r="46" spans="1:12" s="14" customFormat="1" ht="20.05" customHeight="1" x14ac:dyDescent="0.2">
      <c r="A46" s="13"/>
      <c r="B46" s="19"/>
      <c r="C46" s="28">
        <v>0</v>
      </c>
      <c r="D46" s="20" t="s">
        <v>24</v>
      </c>
      <c r="E46" s="29">
        <v>10</v>
      </c>
      <c r="F46" s="88">
        <v>4.8246000000000002</v>
      </c>
      <c r="G46" s="17">
        <f t="shared" ref="G46:G50" si="17">H46/F46</f>
        <v>0.69489698627865515</v>
      </c>
      <c r="H46" s="88">
        <v>3.3525999999999998</v>
      </c>
      <c r="I46" s="93" t="s">
        <v>87</v>
      </c>
      <c r="J46" s="93" t="s">
        <v>92</v>
      </c>
      <c r="K46" s="94">
        <f t="shared" ref="K46:K50" si="18">+I46-F46</f>
        <v>0</v>
      </c>
      <c r="L46" s="94">
        <f t="shared" ref="L46:L50" si="19">+J46-H46</f>
        <v>0</v>
      </c>
    </row>
    <row r="47" spans="1:12" s="14" customFormat="1" ht="20.05" customHeight="1" x14ac:dyDescent="0.2">
      <c r="A47" s="13"/>
      <c r="B47" s="22" t="s">
        <v>32</v>
      </c>
      <c r="C47" s="28">
        <f>E46</f>
        <v>10</v>
      </c>
      <c r="D47" s="20" t="s">
        <v>24</v>
      </c>
      <c r="E47" s="29">
        <v>20</v>
      </c>
      <c r="F47" s="88">
        <v>5.4199000000000002</v>
      </c>
      <c r="G47" s="17">
        <f t="shared" si="17"/>
        <v>0.6999944648425247</v>
      </c>
      <c r="H47" s="88">
        <v>3.7938999999999998</v>
      </c>
      <c r="I47" s="92" t="s">
        <v>88</v>
      </c>
      <c r="J47" s="92" t="s">
        <v>93</v>
      </c>
      <c r="K47" s="94">
        <f t="shared" si="18"/>
        <v>0</v>
      </c>
      <c r="L47" s="94">
        <f t="shared" si="19"/>
        <v>0</v>
      </c>
    </row>
    <row r="48" spans="1:12" s="14" customFormat="1" ht="20.05" customHeight="1" x14ac:dyDescent="0.2">
      <c r="A48" s="13"/>
      <c r="B48" s="22" t="s">
        <v>32</v>
      </c>
      <c r="C48" s="28">
        <f t="shared" ref="C48:C49" si="20">E47</f>
        <v>20</v>
      </c>
      <c r="D48" s="20" t="s">
        <v>24</v>
      </c>
      <c r="E48" s="29">
        <v>40</v>
      </c>
      <c r="F48" s="88">
        <v>6.8269000000000002</v>
      </c>
      <c r="G48" s="17">
        <f t="shared" si="17"/>
        <v>0.69999560561894858</v>
      </c>
      <c r="H48" s="88">
        <v>4.7788000000000004</v>
      </c>
      <c r="I48" s="93" t="s">
        <v>65</v>
      </c>
      <c r="J48" s="93" t="s">
        <v>58</v>
      </c>
      <c r="K48" s="94">
        <f t="shared" si="18"/>
        <v>0</v>
      </c>
      <c r="L48" s="94">
        <f t="shared" si="19"/>
        <v>0</v>
      </c>
    </row>
    <row r="49" spans="1:12" s="14" customFormat="1" ht="20.05" customHeight="1" x14ac:dyDescent="0.2">
      <c r="A49" s="13"/>
      <c r="B49" s="22" t="s">
        <v>32</v>
      </c>
      <c r="C49" s="28">
        <f t="shared" si="20"/>
        <v>40</v>
      </c>
      <c r="D49" s="20" t="s">
        <v>24</v>
      </c>
      <c r="E49" s="29">
        <v>200</v>
      </c>
      <c r="F49" s="88">
        <v>9.6422000000000008</v>
      </c>
      <c r="G49" s="17">
        <f t="shared" si="17"/>
        <v>0.6999958515691439</v>
      </c>
      <c r="H49" s="88">
        <v>6.7495000000000003</v>
      </c>
      <c r="I49" s="92" t="s">
        <v>89</v>
      </c>
      <c r="J49" s="92" t="s">
        <v>94</v>
      </c>
      <c r="K49" s="94">
        <f t="shared" si="18"/>
        <v>0</v>
      </c>
      <c r="L49" s="94">
        <f t="shared" si="19"/>
        <v>0</v>
      </c>
    </row>
    <row r="50" spans="1:12" s="14" customFormat="1" ht="20.05" customHeight="1" x14ac:dyDescent="0.2">
      <c r="A50" s="13"/>
      <c r="B50" s="30"/>
      <c r="C50" s="25" t="s">
        <v>32</v>
      </c>
      <c r="D50" s="31">
        <f>E49</f>
        <v>200</v>
      </c>
      <c r="E50" s="26"/>
      <c r="F50" s="90">
        <v>11.6487</v>
      </c>
      <c r="G50" s="17">
        <f t="shared" si="17"/>
        <v>0.70000085846489302</v>
      </c>
      <c r="H50" s="90">
        <v>8.1540999999999997</v>
      </c>
      <c r="I50" s="93" t="s">
        <v>90</v>
      </c>
      <c r="J50" s="93" t="s">
        <v>95</v>
      </c>
      <c r="K50" s="94">
        <f t="shared" si="18"/>
        <v>0</v>
      </c>
      <c r="L50" s="94">
        <f t="shared" si="19"/>
        <v>0</v>
      </c>
    </row>
    <row r="51" spans="1:12" s="14" customFormat="1" ht="20.05" customHeight="1" x14ac:dyDescent="0.2">
      <c r="A51" s="13"/>
      <c r="B51" s="13"/>
      <c r="C51" s="13"/>
      <c r="D51" s="13"/>
      <c r="E51" s="13"/>
      <c r="F51" s="13"/>
      <c r="G51" s="13"/>
      <c r="H51" s="13"/>
      <c r="I51" s="18"/>
    </row>
    <row r="52" spans="1:12" s="14" customFormat="1" ht="20.05" customHeight="1" x14ac:dyDescent="0.2">
      <c r="A52" s="13"/>
      <c r="B52" s="144" t="s">
        <v>6</v>
      </c>
      <c r="C52" s="145"/>
      <c r="D52" s="145"/>
      <c r="E52" s="145"/>
      <c r="F52" s="145"/>
      <c r="G52" s="145"/>
      <c r="H52" s="146"/>
      <c r="I52" s="18"/>
    </row>
    <row r="53" spans="1:12" s="14" customFormat="1" ht="20.05" customHeight="1" x14ac:dyDescent="0.2">
      <c r="A53" s="13"/>
      <c r="B53" s="138" t="s">
        <v>16</v>
      </c>
      <c r="C53" s="139"/>
      <c r="D53" s="139"/>
      <c r="E53" s="140"/>
      <c r="F53" s="15" t="s">
        <v>17</v>
      </c>
      <c r="G53" s="15" t="s">
        <v>18</v>
      </c>
      <c r="H53" s="16" t="s">
        <v>19</v>
      </c>
      <c r="I53" s="18"/>
    </row>
    <row r="54" spans="1:12" s="14" customFormat="1" ht="20.05" customHeight="1" x14ac:dyDescent="0.2">
      <c r="A54" s="13"/>
      <c r="B54" s="141" t="s">
        <v>20</v>
      </c>
      <c r="C54" s="142"/>
      <c r="D54" s="142"/>
      <c r="E54" s="143"/>
      <c r="F54" s="89">
        <v>38.04</v>
      </c>
      <c r="G54" s="17">
        <f>H54/F54</f>
        <v>0.70005257623554151</v>
      </c>
      <c r="H54" s="89">
        <v>26.63</v>
      </c>
      <c r="I54" s="92">
        <v>38.04</v>
      </c>
      <c r="J54" s="92">
        <v>26.63</v>
      </c>
      <c r="K54" s="94">
        <f>+I54-F54</f>
        <v>0</v>
      </c>
      <c r="L54" s="94">
        <f>+J54-H54</f>
        <v>0</v>
      </c>
    </row>
    <row r="55" spans="1:12" s="14" customFormat="1" ht="20.05" customHeight="1" x14ac:dyDescent="0.2">
      <c r="A55" s="13"/>
      <c r="B55" s="19"/>
      <c r="C55" s="28">
        <v>0</v>
      </c>
      <c r="D55" s="20" t="s">
        <v>24</v>
      </c>
      <c r="E55" s="29">
        <v>10</v>
      </c>
      <c r="F55" s="88">
        <v>2.5935999999999999</v>
      </c>
      <c r="G55" s="17">
        <f>H55/F55</f>
        <v>0.69999228871067243</v>
      </c>
      <c r="H55" s="88">
        <v>1.8154999999999999</v>
      </c>
      <c r="I55" s="93">
        <v>2.5935999999999999</v>
      </c>
      <c r="J55" s="93">
        <v>1.8154999999999999</v>
      </c>
      <c r="K55" s="94">
        <f t="shared" ref="K55:K59" si="21">+I55-F55</f>
        <v>0</v>
      </c>
      <c r="L55" s="94">
        <f t="shared" ref="L55:L59" si="22">+J55-H55</f>
        <v>0</v>
      </c>
    </row>
    <row r="56" spans="1:12" s="14" customFormat="1" ht="20.05" customHeight="1" x14ac:dyDescent="0.2">
      <c r="A56" s="13"/>
      <c r="B56" s="22" t="s">
        <v>32</v>
      </c>
      <c r="C56" s="28">
        <f>E55</f>
        <v>10</v>
      </c>
      <c r="D56" s="20" t="s">
        <v>24</v>
      </c>
      <c r="E56" s="29">
        <v>20</v>
      </c>
      <c r="F56" s="88">
        <v>4.3170000000000002</v>
      </c>
      <c r="G56" s="17">
        <f t="shared" ref="G56:G59" si="23">H56/F56</f>
        <v>0.7</v>
      </c>
      <c r="H56" s="88">
        <v>3.0219</v>
      </c>
      <c r="I56" s="92">
        <v>4.3170000000000002</v>
      </c>
      <c r="J56" s="92">
        <v>3.0219</v>
      </c>
      <c r="K56" s="94">
        <f t="shared" si="21"/>
        <v>0</v>
      </c>
      <c r="L56" s="94">
        <f t="shared" si="22"/>
        <v>0</v>
      </c>
    </row>
    <row r="57" spans="1:12" s="14" customFormat="1" ht="20.05" customHeight="1" x14ac:dyDescent="0.2">
      <c r="A57" s="13"/>
      <c r="B57" s="22" t="s">
        <v>32</v>
      </c>
      <c r="C57" s="28">
        <f t="shared" ref="C57:C58" si="24">E56</f>
        <v>20</v>
      </c>
      <c r="D57" s="20" t="s">
        <v>24</v>
      </c>
      <c r="E57" s="29">
        <v>40</v>
      </c>
      <c r="F57" s="88">
        <v>6.6261999999999999</v>
      </c>
      <c r="G57" s="17">
        <f t="shared" si="23"/>
        <v>0.69999396335758057</v>
      </c>
      <c r="H57" s="88">
        <v>4.6383000000000001</v>
      </c>
      <c r="I57" s="93">
        <v>6.6261999999999999</v>
      </c>
      <c r="J57" s="93">
        <v>4.6383000000000001</v>
      </c>
      <c r="K57" s="94">
        <f t="shared" si="21"/>
        <v>0</v>
      </c>
      <c r="L57" s="94">
        <f t="shared" si="22"/>
        <v>0</v>
      </c>
    </row>
    <row r="58" spans="1:12" s="14" customFormat="1" ht="20.05" customHeight="1" x14ac:dyDescent="0.2">
      <c r="A58" s="13"/>
      <c r="B58" s="22" t="s">
        <v>32</v>
      </c>
      <c r="C58" s="28">
        <f t="shared" si="24"/>
        <v>40</v>
      </c>
      <c r="D58" s="20" t="s">
        <v>24</v>
      </c>
      <c r="E58" s="29">
        <v>200</v>
      </c>
      <c r="F58" s="88">
        <v>7.0278</v>
      </c>
      <c r="G58" s="17">
        <f t="shared" si="23"/>
        <v>0.70000569168160731</v>
      </c>
      <c r="H58" s="88">
        <v>4.9195000000000002</v>
      </c>
      <c r="I58" s="92">
        <v>7.0278</v>
      </c>
      <c r="J58" s="92">
        <v>4.9195000000000002</v>
      </c>
      <c r="K58" s="94">
        <f t="shared" si="21"/>
        <v>0</v>
      </c>
      <c r="L58" s="94">
        <f t="shared" si="22"/>
        <v>0</v>
      </c>
    </row>
    <row r="59" spans="1:12" s="14" customFormat="1" ht="20.05" customHeight="1" x14ac:dyDescent="0.2">
      <c r="A59" s="13"/>
      <c r="B59" s="30"/>
      <c r="C59" s="25" t="s">
        <v>32</v>
      </c>
      <c r="D59" s="31">
        <f>E58</f>
        <v>200</v>
      </c>
      <c r="E59" s="26"/>
      <c r="F59" s="90">
        <v>7.4306000000000001</v>
      </c>
      <c r="G59" s="91">
        <f t="shared" si="23"/>
        <v>0.699997308427314</v>
      </c>
      <c r="H59" s="90">
        <v>5.2013999999999996</v>
      </c>
      <c r="I59" s="93">
        <v>7.4306000000000001</v>
      </c>
      <c r="J59" s="93">
        <v>5.2013999999999996</v>
      </c>
      <c r="K59" s="94">
        <f t="shared" si="21"/>
        <v>0</v>
      </c>
      <c r="L59" s="94">
        <f t="shared" si="22"/>
        <v>0</v>
      </c>
    </row>
    <row r="60" spans="1:12" s="14" customFormat="1" ht="20.05" customHeight="1" x14ac:dyDescent="0.2">
      <c r="A60" s="13"/>
      <c r="B60" s="32"/>
      <c r="C60" s="32"/>
      <c r="D60" s="32"/>
      <c r="E60" s="32"/>
      <c r="F60" s="32"/>
      <c r="G60" s="13"/>
      <c r="H60" s="13"/>
      <c r="I60" s="13"/>
    </row>
  </sheetData>
  <sheetProtection algorithmName="SHA-512" hashValue="xup7H/f97ptQbEUSw5pi8BddmF3rYSnHfplzcv2/q3qv2spiKOsxeopwjOneBDYR75slyXexQ4QXqUIvulamWQ==" saltValue="ve19YKIdfxX0IzdWp/RkMQ==" spinCount="100000" sheet="1" objects="1" scenarios="1"/>
  <mergeCells count="19">
    <mergeCell ref="B2:H2"/>
    <mergeCell ref="B4:H4"/>
    <mergeCell ref="B14:H14"/>
    <mergeCell ref="B34:H34"/>
    <mergeCell ref="B43:H43"/>
    <mergeCell ref="B53:E53"/>
    <mergeCell ref="B54:E54"/>
    <mergeCell ref="B52:H52"/>
    <mergeCell ref="B5:E5"/>
    <mergeCell ref="B6:E6"/>
    <mergeCell ref="B15:E15"/>
    <mergeCell ref="B35:E35"/>
    <mergeCell ref="B44:E44"/>
    <mergeCell ref="B16:E16"/>
    <mergeCell ref="B36:E36"/>
    <mergeCell ref="B45:E45"/>
    <mergeCell ref="B24:H24"/>
    <mergeCell ref="B25:E25"/>
    <mergeCell ref="B26:E26"/>
  </mergeCells>
  <printOptions horizontalCentered="1" verticalCentered="1"/>
  <pageMargins left="0.51181102362204722" right="0.51181102362204722" top="0.3" bottom="0.31" header="0.19" footer="0.17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Simulador de Conta</vt:lpstr>
      <vt:lpstr>Residencial Social</vt:lpstr>
      <vt:lpstr>Residencial Unifamiliar</vt:lpstr>
      <vt:lpstr>Residencial Multifamiliar</vt:lpstr>
      <vt:lpstr>Comercial</vt:lpstr>
      <vt:lpstr>Industrial</vt:lpstr>
      <vt:lpstr>Pública</vt:lpstr>
      <vt:lpstr>Estrutura Tarifária</vt:lpstr>
    </vt:vector>
  </TitlesOfParts>
  <Company>cesama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Cálculo de Tarifas</dc:title>
  <dc:subject>Cálculo de Tarifas</dc:subject>
  <dc:creator>Márlon Calixto;Márlon R. Calixto (DEMF)</dc:creator>
  <cp:lastModifiedBy>Maristela Miranda</cp:lastModifiedBy>
  <cp:lastPrinted>2016-01-27T19:54:36Z</cp:lastPrinted>
  <dcterms:created xsi:type="dcterms:W3CDTF">2007-07-11T15:21:18Z</dcterms:created>
  <dcterms:modified xsi:type="dcterms:W3CDTF">2026-06-25T18:32:03Z</dcterms:modified>
</cp:coreProperties>
</file>