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PC\Tarifas\Sobre Tarifas\"/>
    </mc:Choice>
  </mc:AlternateContent>
  <xr:revisionPtr revIDLastSave="0" documentId="13_ncr:1_{A9F87699-AF04-45BD-9B71-93D7E13EE95B}" xr6:coauthVersionLast="36" xr6:coauthVersionMax="36" xr10:uidLastSave="{00000000-0000-0000-0000-000000000000}"/>
  <bookViews>
    <workbookView xWindow="360" yWindow="75" windowWidth="11340" windowHeight="6480" tabRatio="830" xr2:uid="{00000000-000D-0000-FFFF-FFFF00000000}"/>
  </bookViews>
  <sheets>
    <sheet name="Simulador de Conta" sheetId="15" r:id="rId1"/>
    <sheet name="Residencial Social" sheetId="10" state="hidden" r:id="rId2"/>
    <sheet name="Residencial Unifamiliar" sheetId="2" state="hidden" r:id="rId3"/>
    <sheet name="Residencial Multifamiliar" sheetId="16" state="hidden" r:id="rId4"/>
    <sheet name="Comercial" sheetId="11" state="hidden" r:id="rId5"/>
    <sheet name="Industrial" sheetId="12" state="hidden" r:id="rId6"/>
    <sheet name="Pública" sheetId="13" state="hidden" r:id="rId7"/>
    <sheet name="Estrutura Tarifária" sheetId="7" state="hidden" r:id="rId8"/>
  </sheets>
  <calcPr calcId="179021"/>
</workbook>
</file>

<file path=xl/calcChain.xml><?xml version="1.0" encoding="utf-8"?>
<calcChain xmlns="http://schemas.openxmlformats.org/spreadsheetml/2006/main">
  <c r="D16" i="13" l="1"/>
  <c r="D15" i="13"/>
  <c r="D14" i="13"/>
  <c r="D13" i="13"/>
  <c r="D12" i="13"/>
  <c r="D11" i="13"/>
  <c r="D12" i="16" l="1"/>
  <c r="D13" i="16"/>
  <c r="D14" i="16"/>
  <c r="D15" i="16"/>
  <c r="D16" i="16"/>
  <c r="D17" i="16"/>
  <c r="D18" i="16"/>
  <c r="F4" i="16"/>
  <c r="H4" i="16" s="1"/>
  <c r="C13" i="15" s="1"/>
  <c r="F5" i="16"/>
  <c r="F6" i="16"/>
  <c r="F7" i="16"/>
  <c r="F8" i="16"/>
  <c r="F9" i="16"/>
  <c r="F10" i="16"/>
  <c r="C12" i="16"/>
  <c r="E17" i="16" l="1"/>
  <c r="E13" i="16"/>
  <c r="E14" i="16"/>
  <c r="E18" i="16"/>
  <c r="E15" i="16"/>
  <c r="E12" i="16"/>
  <c r="H12" i="16" s="1"/>
  <c r="D13" i="15" s="1"/>
  <c r="E16" i="16"/>
  <c r="H32" i="7"/>
  <c r="D32" i="7"/>
  <c r="H31" i="7"/>
  <c r="C31" i="7"/>
  <c r="H30" i="7"/>
  <c r="C30" i="7"/>
  <c r="H29" i="7"/>
  <c r="C29" i="7"/>
  <c r="H28" i="7"/>
  <c r="C28" i="7"/>
  <c r="H27" i="7"/>
  <c r="H26" i="7"/>
  <c r="L4" i="15" l="1"/>
  <c r="J4" i="15" l="1"/>
  <c r="B4" i="13" l="1"/>
  <c r="D5" i="13" s="1"/>
  <c r="D6" i="13" s="1"/>
  <c r="B4" i="16"/>
  <c r="B4" i="12"/>
  <c r="B4" i="2"/>
  <c r="B4" i="11"/>
  <c r="B4" i="10"/>
  <c r="F4" i="13"/>
  <c r="H4" i="13" s="1"/>
  <c r="C16" i="15" s="1"/>
  <c r="J16" i="15" s="1"/>
  <c r="F5" i="13"/>
  <c r="F6" i="13"/>
  <c r="F7" i="13"/>
  <c r="F8" i="13"/>
  <c r="F9" i="13"/>
  <c r="C11" i="13"/>
  <c r="D11" i="12"/>
  <c r="D12" i="12"/>
  <c r="D13" i="12"/>
  <c r="D14" i="12"/>
  <c r="D15" i="12"/>
  <c r="D16" i="12"/>
  <c r="F4" i="12"/>
  <c r="H4" i="12" s="1"/>
  <c r="C15" i="15" s="1"/>
  <c r="J15" i="15" s="1"/>
  <c r="F5" i="12"/>
  <c r="F6" i="12"/>
  <c r="F7" i="12"/>
  <c r="F8" i="12"/>
  <c r="F9" i="12"/>
  <c r="C11" i="12"/>
  <c r="D11" i="11"/>
  <c r="D12" i="11"/>
  <c r="D13" i="11"/>
  <c r="D14" i="11"/>
  <c r="D15" i="11"/>
  <c r="D16" i="11"/>
  <c r="F4" i="11"/>
  <c r="H4" i="11" s="1"/>
  <c r="C14" i="15" s="1"/>
  <c r="J14" i="15" s="1"/>
  <c r="F5" i="11"/>
  <c r="F6" i="11"/>
  <c r="F7" i="11"/>
  <c r="F8" i="11"/>
  <c r="F9" i="11"/>
  <c r="C11" i="11"/>
  <c r="F4" i="10"/>
  <c r="H4" i="10" s="1"/>
  <c r="C12" i="15" s="1"/>
  <c r="J12" i="15" s="1"/>
  <c r="F5" i="10"/>
  <c r="F6" i="10"/>
  <c r="F7" i="10"/>
  <c r="F8" i="10"/>
  <c r="F9" i="10"/>
  <c r="F10" i="10"/>
  <c r="D12" i="10"/>
  <c r="D13" i="10"/>
  <c r="D14" i="10"/>
  <c r="D15" i="10"/>
  <c r="D16" i="10"/>
  <c r="D17" i="10"/>
  <c r="D18" i="10"/>
  <c r="C12" i="10"/>
  <c r="E16" i="10" l="1"/>
  <c r="D5" i="16"/>
  <c r="D6" i="16" s="1"/>
  <c r="E15" i="10"/>
  <c r="E12" i="13"/>
  <c r="E13" i="11"/>
  <c r="E15" i="13"/>
  <c r="E14" i="12"/>
  <c r="E12" i="11"/>
  <c r="E14" i="11"/>
  <c r="E13" i="10"/>
  <c r="E13" i="13"/>
  <c r="E16" i="13"/>
  <c r="E14" i="13"/>
  <c r="E17" i="10"/>
  <c r="E13" i="12"/>
  <c r="D7" i="13"/>
  <c r="C14" i="13" s="1"/>
  <c r="D5" i="11"/>
  <c r="D6" i="11" s="1"/>
  <c r="D5" i="10"/>
  <c r="D6" i="10" s="1"/>
  <c r="D5" i="12"/>
  <c r="D6" i="12" s="1"/>
  <c r="E11" i="13"/>
  <c r="H11" i="13" s="1"/>
  <c r="D16" i="15" s="1"/>
  <c r="K16" i="15" s="1"/>
  <c r="E11" i="12"/>
  <c r="H11" i="12" s="1"/>
  <c r="D15" i="15" s="1"/>
  <c r="K15" i="15" s="1"/>
  <c r="E15" i="12"/>
  <c r="E12" i="12"/>
  <c r="E16" i="12"/>
  <c r="E11" i="11"/>
  <c r="H11" i="11" s="1"/>
  <c r="D14" i="15" s="1"/>
  <c r="K14" i="15" s="1"/>
  <c r="E16" i="11"/>
  <c r="E15" i="11"/>
  <c r="E18" i="10"/>
  <c r="E14" i="10"/>
  <c r="E12" i="10"/>
  <c r="H12" i="10" s="1"/>
  <c r="D12" i="15" s="1"/>
  <c r="K12" i="15" s="1"/>
  <c r="D59" i="7"/>
  <c r="C58" i="7"/>
  <c r="C57" i="7"/>
  <c r="C56" i="7"/>
  <c r="D50" i="7"/>
  <c r="C49" i="7"/>
  <c r="C48" i="7"/>
  <c r="C47" i="7"/>
  <c r="D41" i="7"/>
  <c r="C39" i="7"/>
  <c r="C40" i="7"/>
  <c r="C38" i="7"/>
  <c r="D22" i="7"/>
  <c r="C21" i="7"/>
  <c r="C20" i="7"/>
  <c r="C19" i="7"/>
  <c r="C18" i="7"/>
  <c r="D12" i="7"/>
  <c r="C9" i="7"/>
  <c r="C10" i="7"/>
  <c r="C11" i="7"/>
  <c r="C8" i="7"/>
  <c r="C13" i="16" l="1"/>
  <c r="H13" i="16" s="1"/>
  <c r="H5" i="16"/>
  <c r="D7" i="16"/>
  <c r="D8" i="16" s="1"/>
  <c r="H8" i="16" s="1"/>
  <c r="C14" i="16"/>
  <c r="H14" i="16" s="1"/>
  <c r="H6" i="16"/>
  <c r="H14" i="13"/>
  <c r="D8" i="13"/>
  <c r="H8" i="13" s="1"/>
  <c r="D7" i="10"/>
  <c r="D8" i="10" s="1"/>
  <c r="C16" i="10" s="1"/>
  <c r="H16" i="10" s="1"/>
  <c r="H7" i="13"/>
  <c r="D7" i="12"/>
  <c r="D7" i="11"/>
  <c r="D8" i="11" s="1"/>
  <c r="H8" i="11" s="1"/>
  <c r="H6" i="13"/>
  <c r="C13" i="13"/>
  <c r="H13" i="13" s="1"/>
  <c r="C12" i="13"/>
  <c r="H12" i="13" s="1"/>
  <c r="H5" i="13"/>
  <c r="H6" i="12"/>
  <c r="C13" i="12"/>
  <c r="H13" i="12" s="1"/>
  <c r="H5" i="12"/>
  <c r="C12" i="12"/>
  <c r="H12" i="12" s="1"/>
  <c r="H6" i="11"/>
  <c r="C13" i="11"/>
  <c r="H13" i="11" s="1"/>
  <c r="C12" i="11"/>
  <c r="H12" i="11" s="1"/>
  <c r="H5" i="11"/>
  <c r="H5" i="10"/>
  <c r="C13" i="10"/>
  <c r="H13" i="10" s="1"/>
  <c r="H6" i="10"/>
  <c r="C14" i="10"/>
  <c r="H14" i="10" s="1"/>
  <c r="C12" i="2"/>
  <c r="D9" i="16" l="1"/>
  <c r="D10" i="16" s="1"/>
  <c r="C16" i="16"/>
  <c r="H16" i="16" s="1"/>
  <c r="C15" i="16"/>
  <c r="H15" i="16" s="1"/>
  <c r="H7" i="16"/>
  <c r="D9" i="11"/>
  <c r="C16" i="11" s="1"/>
  <c r="H16" i="11" s="1"/>
  <c r="C14" i="12"/>
  <c r="H14" i="12" s="1"/>
  <c r="D9" i="13"/>
  <c r="H9" i="13" s="1"/>
  <c r="E16" i="15" s="1"/>
  <c r="C15" i="13"/>
  <c r="H15" i="13" s="1"/>
  <c r="D8" i="12"/>
  <c r="C15" i="12" s="1"/>
  <c r="H15" i="12" s="1"/>
  <c r="D9" i="10"/>
  <c r="H9" i="10" s="1"/>
  <c r="H8" i="10"/>
  <c r="H7" i="12"/>
  <c r="C15" i="11"/>
  <c r="H15" i="11" s="1"/>
  <c r="H7" i="11"/>
  <c r="C14" i="11"/>
  <c r="H14" i="11" s="1"/>
  <c r="H7" i="10"/>
  <c r="C15" i="10"/>
  <c r="H15" i="10" s="1"/>
  <c r="D5" i="2"/>
  <c r="H10" i="16" l="1"/>
  <c r="C18" i="16"/>
  <c r="H18" i="16" s="1"/>
  <c r="H9" i="16"/>
  <c r="C17" i="16"/>
  <c r="H17" i="16" s="1"/>
  <c r="C16" i="13"/>
  <c r="H16" i="13" s="1"/>
  <c r="I11" i="13" s="1"/>
  <c r="I4" i="13"/>
  <c r="H9" i="11"/>
  <c r="E14" i="15" s="1"/>
  <c r="D9" i="12"/>
  <c r="F14" i="15"/>
  <c r="M14" i="15" s="1"/>
  <c r="L16" i="15"/>
  <c r="H8" i="12"/>
  <c r="D10" i="10"/>
  <c r="C17" i="10"/>
  <c r="H17" i="10" s="1"/>
  <c r="I11" i="11"/>
  <c r="D6" i="2"/>
  <c r="C13" i="2"/>
  <c r="I4" i="16" l="1"/>
  <c r="I12" i="16"/>
  <c r="F16" i="15"/>
  <c r="M16" i="15" s="1"/>
  <c r="N16" i="15" s="1"/>
  <c r="J4" i="13"/>
  <c r="I4" i="11"/>
  <c r="J4" i="11" s="1"/>
  <c r="C16" i="12"/>
  <c r="H16" i="12" s="1"/>
  <c r="H9" i="12"/>
  <c r="I4" i="12" s="1"/>
  <c r="G14" i="15"/>
  <c r="L14" i="15"/>
  <c r="N14" i="15" s="1"/>
  <c r="H10" i="10"/>
  <c r="C18" i="10"/>
  <c r="H18" i="10" s="1"/>
  <c r="F12" i="15" s="1"/>
  <c r="M12" i="15" s="1"/>
  <c r="D7" i="2"/>
  <c r="C15" i="2" s="1"/>
  <c r="C14" i="2"/>
  <c r="D12" i="2"/>
  <c r="D13" i="2"/>
  <c r="D14" i="2"/>
  <c r="D15" i="2"/>
  <c r="D16" i="2"/>
  <c r="D17" i="2"/>
  <c r="D18" i="2"/>
  <c r="F4" i="2"/>
  <c r="H4" i="2" s="1"/>
  <c r="J13" i="15" s="1"/>
  <c r="J18" i="15" s="1"/>
  <c r="F5" i="2"/>
  <c r="F6" i="2"/>
  <c r="F7" i="2"/>
  <c r="F8" i="2"/>
  <c r="F9" i="2"/>
  <c r="F10" i="2"/>
  <c r="J4" i="16" l="1"/>
  <c r="G16" i="15"/>
  <c r="E15" i="15"/>
  <c r="L15" i="15" s="1"/>
  <c r="F15" i="15"/>
  <c r="M15" i="15" s="1"/>
  <c r="I11" i="12"/>
  <c r="J4" i="12" s="1"/>
  <c r="I4" i="10"/>
  <c r="E12" i="15"/>
  <c r="I12" i="10"/>
  <c r="D8" i="2"/>
  <c r="D9" i="2" s="1"/>
  <c r="D10" i="2" s="1"/>
  <c r="E18" i="2"/>
  <c r="E15" i="2"/>
  <c r="H15" i="2" s="1"/>
  <c r="E14" i="2"/>
  <c r="H14" i="2" s="1"/>
  <c r="E17" i="2"/>
  <c r="E13" i="2"/>
  <c r="H13" i="2" s="1"/>
  <c r="E16" i="2"/>
  <c r="E12" i="2"/>
  <c r="H12" i="2" s="1"/>
  <c r="K13" i="15" s="1"/>
  <c r="K18" i="15" s="1"/>
  <c r="H59" i="7"/>
  <c r="H58" i="7"/>
  <c r="H57" i="7"/>
  <c r="H56" i="7"/>
  <c r="H55" i="7"/>
  <c r="H54" i="7"/>
  <c r="H50" i="7"/>
  <c r="H49" i="7"/>
  <c r="H48" i="7"/>
  <c r="H47" i="7"/>
  <c r="H46" i="7"/>
  <c r="H45" i="7"/>
  <c r="H41" i="7"/>
  <c r="H40" i="7"/>
  <c r="H39" i="7"/>
  <c r="H38" i="7"/>
  <c r="H37" i="7"/>
  <c r="H36" i="7"/>
  <c r="H22" i="7"/>
  <c r="H21" i="7"/>
  <c r="H20" i="7"/>
  <c r="H19" i="7"/>
  <c r="H18" i="7"/>
  <c r="H17" i="7"/>
  <c r="H16" i="7"/>
  <c r="H12" i="7"/>
  <c r="H11" i="7"/>
  <c r="H10" i="7"/>
  <c r="H9" i="7"/>
  <c r="H8" i="7"/>
  <c r="H7" i="7"/>
  <c r="H6" i="7"/>
  <c r="N15" i="15" l="1"/>
  <c r="G15" i="15"/>
  <c r="J4" i="10"/>
  <c r="L12" i="15"/>
  <c r="G12" i="15"/>
  <c r="C17" i="2"/>
  <c r="H17" i="2" s="1"/>
  <c r="C16" i="2"/>
  <c r="H16" i="2" s="1"/>
  <c r="C18" i="2"/>
  <c r="H18" i="2" s="1"/>
  <c r="H9" i="2"/>
  <c r="H5" i="2"/>
  <c r="F13" i="15" l="1"/>
  <c r="M13" i="15" s="1"/>
  <c r="N12" i="15"/>
  <c r="H10" i="2"/>
  <c r="H7" i="2"/>
  <c r="H6" i="2"/>
  <c r="M18" i="15" l="1"/>
  <c r="H8" i="2"/>
  <c r="E13" i="15" s="1"/>
  <c r="I12" i="2" l="1"/>
  <c r="L13" i="15"/>
  <c r="I4" i="2"/>
  <c r="G13" i="15" l="1"/>
  <c r="N13" i="15"/>
  <c r="N18" i="15" s="1"/>
  <c r="L18" i="15"/>
  <c r="J4" i="2"/>
</calcChain>
</file>

<file path=xl/sharedStrings.xml><?xml version="1.0" encoding="utf-8"?>
<sst xmlns="http://schemas.openxmlformats.org/spreadsheetml/2006/main" count="329" uniqueCount="53">
  <si>
    <t>VALOR</t>
  </si>
  <si>
    <t>X</t>
  </si>
  <si>
    <t>=</t>
  </si>
  <si>
    <t xml:space="preserve"> FORNECIMENTO DE ÁGUA</t>
  </si>
  <si>
    <t>COLETA DE ESGOTO (%)</t>
  </si>
  <si>
    <t xml:space="preserve"> VALOR TOTAL</t>
  </si>
  <si>
    <t>Pública</t>
  </si>
  <si>
    <t>NÚMERO DE ECONOMIAS</t>
  </si>
  <si>
    <t>ÁGUA</t>
  </si>
  <si>
    <t>ESGOTO</t>
  </si>
  <si>
    <t>VALOR TOTAL DA CONTA</t>
  </si>
  <si>
    <t>VALOR TOTAL POR CATEGORIA</t>
  </si>
  <si>
    <t>VALOR UNITÁRIO POR CATEGORIA</t>
  </si>
  <si>
    <t>CONSUMO (m³)</t>
  </si>
  <si>
    <t>Estrutura Tarifária</t>
  </si>
  <si>
    <t>Tarifa Social (Residencial)</t>
  </si>
  <si>
    <t>Faixa (m³)</t>
  </si>
  <si>
    <t>Água (R$)</t>
  </si>
  <si>
    <t>Esgoto (%)</t>
  </si>
  <si>
    <t>Esgoto (R$)</t>
  </si>
  <si>
    <t>Fixa</t>
  </si>
  <si>
    <t>Residencial</t>
  </si>
  <si>
    <t>Comercial</t>
  </si>
  <si>
    <t>Industrial</t>
  </si>
  <si>
    <t>a</t>
  </si>
  <si>
    <t>Faixa 1</t>
  </si>
  <si>
    <t>Faixa 2</t>
  </si>
  <si>
    <t>Faixa 3</t>
  </si>
  <si>
    <t>Faixa 4</t>
  </si>
  <si>
    <t>Faixa 5</t>
  </si>
  <si>
    <t>Faixa 6</t>
  </si>
  <si>
    <t>COMERCIAL</t>
  </si>
  <si>
    <t>&gt;</t>
  </si>
  <si>
    <t>CATEGORIA</t>
  </si>
  <si>
    <t>Residencial Social</t>
  </si>
  <si>
    <t>RESIDENCIAL SOCIAL</t>
  </si>
  <si>
    <t>ECONOMIAS TOTAL</t>
  </si>
  <si>
    <t xml:space="preserve">   Residencial Social </t>
  </si>
  <si>
    <t xml:space="preserve">   Residencial</t>
  </si>
  <si>
    <t xml:space="preserve">   Comercial</t>
  </si>
  <si>
    <t xml:space="preserve">   Industrial</t>
  </si>
  <si>
    <t xml:space="preserve">   Pública</t>
  </si>
  <si>
    <t>..........................................................................................</t>
  </si>
  <si>
    <t>SIMULADOR DE CONTA</t>
  </si>
  <si>
    <t>FIXA (Água)</t>
  </si>
  <si>
    <t>FIXA (Esgoto)</t>
  </si>
  <si>
    <t>TOTAL UNIT.</t>
  </si>
  <si>
    <t>TOTAL CAT.</t>
  </si>
  <si>
    <t>........................................................................................................................................</t>
  </si>
  <si>
    <t>Residencial Multifamiliar</t>
  </si>
  <si>
    <t>Residencial Unifamiliar</t>
  </si>
  <si>
    <t>RESIDENCIAL MULTIFAMILIAR</t>
  </si>
  <si>
    <t>RESIDENCIAL UNIFAMILAR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</si>
</sst>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&quot;R$&quot;\ #,##0.00;\-&quot;R$&quot;\ #,##0.00"/>
    <numFmt numFmtId="165" formatCode="_-&quot;R$&quot;\ * #,##0.00_-;\-&quot;R$&quot;\ * #,##0.00_-;_-&quot;R$&quot;\ * &quot;-&quot;??_-;_-@_-"/>
    <numFmt numFmtId="166" formatCode="_(* #,##0.00_);_(* \(#,##0.00\);_(* &quot;-&quot;??_);_(@_)"/>
    <numFmt numFmtId="167" formatCode="&quot;R$ &quot;#,##0.00"/>
    <numFmt numFmtId="168" formatCode="0.0000"/>
    <numFmt numFmtId="169" formatCode="_(* #,##0.0000_);_(* \(#,##0.0000\);_(* &quot;-&quot;??_);_(@_)"/>
    <numFmt numFmtId="170" formatCode="&quot;R$&quot;\ #,##0.00"/>
    <numFmt numFmtId="171" formatCode="#,##0_ ;\-#,##0\ "/>
    <numFmt numFmtId="172" formatCode="#,##0.000"/>
  </numFmts>
  <fonts count="31" x14ac:knownFonts="1">
    <font>
      <sz val="10"/>
      <name val="Arial"/>
    </font>
    <font>
      <sz val="10"/>
      <name val="Arial"/>
      <family val="2"/>
    </font>
    <font>
      <b/>
      <sz val="10"/>
      <name val="Courier New"/>
      <family val="3"/>
    </font>
    <font>
      <b/>
      <sz val="13"/>
      <name val="Arial"/>
      <family val="2"/>
    </font>
    <font>
      <sz val="10"/>
      <name val="Tahoma"/>
      <family val="2"/>
    </font>
    <font>
      <b/>
      <sz val="12"/>
      <name val="Tahoma"/>
      <family val="2"/>
    </font>
    <font>
      <sz val="12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0"/>
      <name val="Century Gothic"/>
      <family val="2"/>
    </font>
    <font>
      <sz val="10"/>
      <color theme="8" tint="-0.499984740745262"/>
      <name val="Arial Black"/>
      <family val="2"/>
    </font>
    <font>
      <b/>
      <sz val="12"/>
      <name val="Arial Black"/>
      <family val="2"/>
    </font>
    <font>
      <b/>
      <sz val="12"/>
      <color theme="0"/>
      <name val="Arial"/>
      <family val="2"/>
    </font>
    <font>
      <b/>
      <sz val="10"/>
      <color theme="8" tint="-0.499984740745262"/>
      <name val="Cambria"/>
      <family val="1"/>
    </font>
    <font>
      <b/>
      <sz val="30"/>
      <name val="Courier New"/>
      <family val="3"/>
    </font>
    <font>
      <b/>
      <sz val="25"/>
      <name val="Arial Black"/>
      <family val="2"/>
    </font>
    <font>
      <b/>
      <sz val="12"/>
      <color theme="0"/>
      <name val="Tahoma"/>
      <family val="2"/>
    </font>
    <font>
      <b/>
      <sz val="18"/>
      <color theme="3" tint="-0.499984740745262"/>
      <name val="Calibri"/>
      <family val="2"/>
      <scheme val="minor"/>
    </font>
    <font>
      <b/>
      <sz val="12"/>
      <name val="Arial"/>
      <family val="2"/>
    </font>
    <font>
      <sz val="10"/>
      <name val="Arial"/>
      <family val="2"/>
    </font>
    <font>
      <b/>
      <sz val="12"/>
      <color theme="0"/>
      <name val="Cambria"/>
      <family val="1"/>
      <scheme val="major"/>
    </font>
    <font>
      <b/>
      <sz val="13"/>
      <color theme="0"/>
      <name val="Cambria"/>
      <family val="1"/>
      <scheme val="major"/>
    </font>
    <font>
      <b/>
      <sz val="12"/>
      <color theme="8" tint="-0.499984740745262"/>
      <name val="Calibri"/>
      <family val="2"/>
      <scheme val="minor"/>
    </font>
    <font>
      <b/>
      <sz val="12"/>
      <color theme="4" tint="-0.499984740745262"/>
      <name val="Cambria"/>
      <family val="1"/>
      <scheme val="major"/>
    </font>
    <font>
      <b/>
      <sz val="13"/>
      <color theme="4" tint="-0.499984740745262"/>
      <name val="Calibri"/>
      <family val="2"/>
      <scheme val="minor"/>
    </font>
    <font>
      <b/>
      <sz val="35"/>
      <color theme="4" tint="-0.499984740745262"/>
      <name val="Arial"/>
      <family val="2"/>
    </font>
    <font>
      <sz val="12"/>
      <color theme="4" tint="-0.499984740745262"/>
      <name val="Calibri"/>
      <family val="2"/>
      <scheme val="minor"/>
    </font>
    <font>
      <b/>
      <sz val="12"/>
      <color theme="6" tint="-0.499984740745262"/>
      <name val="Cambria"/>
      <family val="1"/>
      <scheme val="major"/>
    </font>
    <font>
      <sz val="12"/>
      <color theme="6" tint="-0.499984740745262"/>
      <name val="Calibri"/>
      <family val="2"/>
      <scheme val="minor"/>
    </font>
    <font>
      <b/>
      <sz val="13"/>
      <color theme="8" tint="-0.499984740745262"/>
      <name val="Calibri"/>
      <family val="2"/>
      <scheme val="minor"/>
    </font>
    <font>
      <b/>
      <sz val="20"/>
      <color theme="4" tint="-0.499984740745262"/>
      <name val="Aharoni"/>
      <charset val="177"/>
    </font>
    <font>
      <b/>
      <sz val="10"/>
      <color theme="0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5" tint="-0.499984740745262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/>
      <diagonal/>
    </border>
    <border>
      <left style="thick">
        <color theme="0"/>
      </left>
      <right style="thick">
        <color theme="0"/>
      </right>
      <top/>
      <bottom/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/>
      <top style="medium">
        <color theme="0"/>
      </top>
      <bottom/>
      <diagonal/>
    </border>
    <border>
      <left style="medium">
        <color theme="0"/>
      </left>
      <right style="thick">
        <color theme="0"/>
      </right>
      <top style="medium">
        <color theme="0"/>
      </top>
      <bottom style="medium">
        <color theme="0"/>
      </bottom>
      <diagonal/>
    </border>
    <border>
      <left style="thick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medium">
        <color theme="0"/>
      </bottom>
      <diagonal/>
    </border>
    <border>
      <left style="thick">
        <color theme="0"/>
      </left>
      <right/>
      <top style="thick">
        <color theme="0"/>
      </top>
      <bottom style="medium">
        <color theme="0"/>
      </bottom>
      <diagonal/>
    </border>
    <border>
      <left/>
      <right style="thick">
        <color theme="0"/>
      </right>
      <top style="thick">
        <color theme="0"/>
      </top>
      <bottom style="medium">
        <color theme="0"/>
      </bottom>
      <diagonal/>
    </border>
    <border>
      <left style="thick">
        <color theme="0"/>
      </left>
      <right/>
      <top style="thick">
        <color theme="0"/>
      </top>
      <bottom/>
      <diagonal/>
    </border>
    <border>
      <left/>
      <right/>
      <top style="thick">
        <color theme="0"/>
      </top>
      <bottom/>
      <diagonal/>
    </border>
    <border>
      <left/>
      <right style="thick">
        <color theme="0"/>
      </right>
      <top style="thick">
        <color theme="0"/>
      </top>
      <bottom/>
      <diagonal/>
    </border>
    <border>
      <left style="thick">
        <color theme="0"/>
      </left>
      <right/>
      <top/>
      <bottom style="thick">
        <color theme="0"/>
      </bottom>
      <diagonal/>
    </border>
    <border>
      <left/>
      <right/>
      <top/>
      <bottom style="thick">
        <color theme="0"/>
      </bottom>
      <diagonal/>
    </border>
    <border>
      <left/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/>
      <top/>
      <bottom/>
      <diagonal/>
    </border>
    <border>
      <left/>
      <right style="thick">
        <color theme="0"/>
      </right>
      <top/>
      <bottom/>
      <diagonal/>
    </border>
    <border>
      <left style="thick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thick">
        <color theme="0"/>
      </right>
      <top style="medium">
        <color theme="0"/>
      </top>
      <bottom/>
      <diagonal/>
    </border>
  </borders>
  <cellStyleXfs count="5">
    <xf numFmtId="0" fontId="0" fillId="0" borderId="0"/>
    <xf numFmtId="0" fontId="4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5" fontId="18" fillId="0" borderId="0" applyFont="0" applyFill="0" applyBorder="0" applyAlignment="0" applyProtection="0"/>
  </cellStyleXfs>
  <cellXfs count="138">
    <xf numFmtId="0" fontId="0" fillId="0" borderId="0" xfId="0"/>
    <xf numFmtId="0" fontId="0" fillId="0" borderId="0" xfId="0" applyProtection="1">
      <protection hidden="1"/>
    </xf>
    <xf numFmtId="0" fontId="8" fillId="6" borderId="17" xfId="0" applyFont="1" applyFill="1" applyBorder="1" applyAlignment="1" applyProtection="1">
      <alignment horizontal="center" vertical="center"/>
      <protection hidden="1"/>
    </xf>
    <xf numFmtId="0" fontId="2" fillId="4" borderId="20" xfId="0" applyFont="1" applyFill="1" applyBorder="1" applyAlignment="1" applyProtection="1">
      <alignment horizontal="center" vertical="center"/>
      <protection hidden="1"/>
    </xf>
    <xf numFmtId="2" fontId="2" fillId="4" borderId="21" xfId="0" applyNumberFormat="1" applyFont="1" applyFill="1" applyBorder="1" applyAlignment="1" applyProtection="1">
      <alignment horizontal="center" vertical="center"/>
      <protection hidden="1"/>
    </xf>
    <xf numFmtId="168" fontId="9" fillId="4" borderId="21" xfId="0" applyNumberFormat="1" applyFont="1" applyFill="1" applyBorder="1" applyAlignment="1" applyProtection="1">
      <alignment horizontal="center" vertical="center"/>
      <protection hidden="1"/>
    </xf>
    <xf numFmtId="0" fontId="2" fillId="4" borderId="21" xfId="0" applyFont="1" applyFill="1" applyBorder="1" applyAlignment="1" applyProtection="1">
      <alignment horizontal="center" vertical="center"/>
      <protection hidden="1"/>
    </xf>
    <xf numFmtId="167" fontId="2" fillId="4" borderId="22" xfId="0" applyNumberFormat="1" applyFont="1" applyFill="1" applyBorder="1" applyAlignment="1" applyProtection="1">
      <alignment horizontal="center" vertical="center"/>
      <protection hidden="1"/>
    </xf>
    <xf numFmtId="2" fontId="0" fillId="0" borderId="0" xfId="0" applyNumberFormat="1" applyProtection="1">
      <protection hidden="1"/>
    </xf>
    <xf numFmtId="0" fontId="8" fillId="6" borderId="16" xfId="0" applyFont="1" applyFill="1" applyBorder="1" applyAlignment="1" applyProtection="1">
      <alignment horizontal="center" vertical="center"/>
      <protection hidden="1"/>
    </xf>
    <xf numFmtId="2" fontId="2" fillId="4" borderId="20" xfId="0" applyNumberFormat="1" applyFont="1" applyFill="1" applyBorder="1" applyAlignment="1" applyProtection="1">
      <alignment horizontal="center" vertical="center"/>
      <protection hidden="1"/>
    </xf>
    <xf numFmtId="9" fontId="12" fillId="4" borderId="21" xfId="0" applyNumberFormat="1" applyFont="1" applyFill="1" applyBorder="1" applyAlignment="1" applyProtection="1">
      <alignment horizontal="center" vertical="center"/>
      <protection hidden="1"/>
    </xf>
    <xf numFmtId="0" fontId="6" fillId="0" borderId="0" xfId="0" applyFont="1" applyProtection="1">
      <protection hidden="1"/>
    </xf>
    <xf numFmtId="0" fontId="6" fillId="0" borderId="0" xfId="0" applyFont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169" fontId="5" fillId="4" borderId="4" xfId="3" applyNumberFormat="1" applyFont="1" applyFill="1" applyBorder="1" applyAlignment="1" applyProtection="1">
      <alignment horizontal="center" vertical="center"/>
      <protection hidden="1"/>
    </xf>
    <xf numFmtId="169" fontId="5" fillId="4" borderId="5" xfId="3" applyNumberFormat="1" applyFont="1" applyFill="1" applyBorder="1" applyAlignment="1" applyProtection="1">
      <alignment horizontal="center" vertical="center"/>
      <protection hidden="1"/>
    </xf>
    <xf numFmtId="9" fontId="5" fillId="0" borderId="4" xfId="2" quotePrefix="1" applyFont="1" applyBorder="1" applyAlignment="1" applyProtection="1">
      <alignment horizontal="center" vertical="center"/>
      <protection hidden="1"/>
    </xf>
    <xf numFmtId="10" fontId="6" fillId="0" borderId="0" xfId="2" applyNumberFormat="1" applyFont="1" applyAlignment="1" applyProtection="1">
      <alignment horizontal="center" vertical="center"/>
      <protection hidden="1"/>
    </xf>
    <xf numFmtId="0" fontId="0" fillId="0" borderId="12" xfId="0" applyBorder="1" applyAlignment="1" applyProtection="1">
      <alignment horizontal="center" vertical="center"/>
      <protection hidden="1"/>
    </xf>
    <xf numFmtId="1" fontId="5" fillId="0" borderId="0" xfId="1" quotePrefix="1" applyNumberFormat="1" applyFont="1" applyBorder="1" applyAlignment="1" applyProtection="1">
      <alignment horizontal="center" vertical="center"/>
      <protection hidden="1"/>
    </xf>
    <xf numFmtId="1" fontId="5" fillId="0" borderId="14" xfId="1" quotePrefix="1" applyNumberFormat="1" applyFont="1" applyBorder="1" applyAlignment="1" applyProtection="1">
      <alignment horizontal="center" vertical="center"/>
      <protection hidden="1"/>
    </xf>
    <xf numFmtId="9" fontId="5" fillId="0" borderId="6" xfId="2" quotePrefix="1" applyFont="1" applyBorder="1" applyAlignment="1" applyProtection="1">
      <alignment horizontal="center" vertical="center"/>
      <protection hidden="1"/>
    </xf>
    <xf numFmtId="0" fontId="17" fillId="0" borderId="12" xfId="0" applyFont="1" applyBorder="1" applyAlignment="1" applyProtection="1">
      <alignment horizontal="right" vertical="center"/>
      <protection hidden="1"/>
    </xf>
    <xf numFmtId="0" fontId="0" fillId="0" borderId="13" xfId="0" applyBorder="1" applyAlignment="1" applyProtection="1">
      <alignment horizontal="center" vertical="center"/>
      <protection hidden="1"/>
    </xf>
    <xf numFmtId="0" fontId="17" fillId="0" borderId="8" xfId="0" applyFont="1" applyBorder="1" applyAlignment="1" applyProtection="1">
      <alignment horizontal="right" vertical="center"/>
      <protection hidden="1"/>
    </xf>
    <xf numFmtId="1" fontId="5" fillId="0" borderId="8" xfId="1" quotePrefix="1" applyNumberFormat="1" applyFont="1" applyBorder="1" applyAlignment="1" applyProtection="1">
      <alignment horizontal="center" vertical="center"/>
      <protection hidden="1"/>
    </xf>
    <xf numFmtId="0" fontId="0" fillId="0" borderId="15" xfId="0" applyBorder="1" applyAlignment="1" applyProtection="1">
      <alignment horizontal="center" vertical="center"/>
      <protection hidden="1"/>
    </xf>
    <xf numFmtId="9" fontId="5" fillId="0" borderId="7" xfId="2" quotePrefix="1" applyFont="1" applyBorder="1" applyAlignment="1" applyProtection="1">
      <alignment horizontal="center" vertical="center"/>
      <protection hidden="1"/>
    </xf>
    <xf numFmtId="10" fontId="6" fillId="0" borderId="0" xfId="0" applyNumberFormat="1" applyFont="1" applyAlignment="1" applyProtection="1">
      <alignment horizontal="center" vertical="center"/>
      <protection hidden="1"/>
    </xf>
    <xf numFmtId="49" fontId="5" fillId="0" borderId="13" xfId="1" quotePrefix="1" applyNumberFormat="1" applyFont="1" applyBorder="1" applyAlignment="1" applyProtection="1">
      <alignment horizontal="right" vertical="center"/>
      <protection hidden="1"/>
    </xf>
    <xf numFmtId="1" fontId="5" fillId="0" borderId="0" xfId="1" quotePrefix="1" applyNumberFormat="1" applyFont="1" applyBorder="1" applyAlignment="1" applyProtection="1">
      <alignment horizontal="right" vertical="center"/>
      <protection hidden="1"/>
    </xf>
    <xf numFmtId="1" fontId="5" fillId="0" borderId="14" xfId="1" quotePrefix="1" applyNumberFormat="1" applyFont="1" applyBorder="1" applyAlignment="1" applyProtection="1">
      <alignment horizontal="left" vertical="center"/>
      <protection hidden="1"/>
    </xf>
    <xf numFmtId="1" fontId="5" fillId="0" borderId="13" xfId="1" quotePrefix="1" applyNumberFormat="1" applyFont="1" applyBorder="1" applyAlignment="1" applyProtection="1">
      <alignment horizontal="right" vertical="center"/>
      <protection hidden="1"/>
    </xf>
    <xf numFmtId="1" fontId="5" fillId="0" borderId="8" xfId="1" quotePrefix="1" applyNumberFormat="1" applyFont="1" applyBorder="1" applyAlignment="1" applyProtection="1">
      <alignment horizontal="left" vertical="center"/>
      <protection hidden="1"/>
    </xf>
    <xf numFmtId="0" fontId="7" fillId="0" borderId="0" xfId="0" applyFont="1" applyAlignment="1" applyProtection="1">
      <alignment horizontal="center" vertical="center"/>
      <protection hidden="1"/>
    </xf>
    <xf numFmtId="0" fontId="20" fillId="0" borderId="20" xfId="0" applyFont="1" applyFill="1" applyBorder="1" applyAlignment="1" applyProtection="1">
      <alignment horizontal="center" vertical="center"/>
      <protection hidden="1"/>
    </xf>
    <xf numFmtId="0" fontId="20" fillId="0" borderId="21" xfId="0" applyFont="1" applyFill="1" applyBorder="1" applyAlignment="1" applyProtection="1">
      <alignment horizontal="center" vertical="center"/>
      <protection hidden="1"/>
    </xf>
    <xf numFmtId="0" fontId="20" fillId="0" borderId="22" xfId="0" applyFont="1" applyFill="1" applyBorder="1" applyAlignment="1" applyProtection="1">
      <alignment horizontal="center" vertical="center"/>
      <protection hidden="1"/>
    </xf>
    <xf numFmtId="0" fontId="0" fillId="0" borderId="0" xfId="0" applyFill="1" applyProtection="1">
      <protection hidden="1"/>
    </xf>
    <xf numFmtId="0" fontId="20" fillId="5" borderId="22" xfId="0" applyFont="1" applyFill="1" applyBorder="1" applyAlignment="1" applyProtection="1">
      <alignment vertical="center"/>
      <protection hidden="1"/>
    </xf>
    <xf numFmtId="0" fontId="28" fillId="14" borderId="20" xfId="0" applyFont="1" applyFill="1" applyBorder="1" applyAlignment="1" applyProtection="1">
      <alignment horizontal="center" vertical="center"/>
      <protection hidden="1"/>
    </xf>
    <xf numFmtId="0" fontId="21" fillId="14" borderId="34" xfId="0" applyFont="1" applyFill="1" applyBorder="1" applyAlignment="1" applyProtection="1">
      <alignment horizontal="center" vertical="center"/>
      <protection hidden="1"/>
    </xf>
    <xf numFmtId="171" fontId="24" fillId="5" borderId="35" xfId="0" applyNumberFormat="1" applyFont="1" applyFill="1" applyBorder="1" applyAlignment="1" applyProtection="1">
      <alignment vertical="center"/>
      <protection hidden="1"/>
    </xf>
    <xf numFmtId="171" fontId="24" fillId="5" borderId="40" xfId="0" applyNumberFormat="1" applyFont="1" applyFill="1" applyBorder="1" applyAlignment="1" applyProtection="1">
      <alignment vertical="center"/>
      <protection hidden="1"/>
    </xf>
    <xf numFmtId="171" fontId="24" fillId="5" borderId="38" xfId="0" applyNumberFormat="1" applyFont="1" applyFill="1" applyBorder="1" applyAlignment="1" applyProtection="1">
      <alignment vertical="center"/>
      <protection hidden="1"/>
    </xf>
    <xf numFmtId="0" fontId="21" fillId="0" borderId="33" xfId="0" applyFont="1" applyFill="1" applyBorder="1" applyAlignment="1" applyProtection="1">
      <alignment horizontal="center" vertical="center"/>
      <protection hidden="1"/>
    </xf>
    <xf numFmtId="0" fontId="21" fillId="0" borderId="34" xfId="0" applyFont="1" applyFill="1" applyBorder="1" applyAlignment="1" applyProtection="1">
      <alignment horizontal="center" vertical="center"/>
      <protection hidden="1"/>
    </xf>
    <xf numFmtId="171" fontId="23" fillId="0" borderId="32" xfId="4" applyNumberFormat="1" applyFont="1" applyFill="1" applyBorder="1" applyAlignment="1" applyProtection="1">
      <alignment horizontal="center" vertical="center"/>
      <protection hidden="1"/>
    </xf>
    <xf numFmtId="171" fontId="24" fillId="0" borderId="39" xfId="0" applyNumberFormat="1" applyFont="1" applyFill="1" applyBorder="1" applyAlignment="1" applyProtection="1">
      <alignment horizontal="center" vertical="center"/>
      <protection hidden="1"/>
    </xf>
    <xf numFmtId="171" fontId="24" fillId="0" borderId="0" xfId="0" applyNumberFormat="1" applyFont="1" applyFill="1" applyBorder="1" applyAlignment="1" applyProtection="1">
      <alignment horizontal="center" vertical="center"/>
      <protection hidden="1"/>
    </xf>
    <xf numFmtId="171" fontId="24" fillId="0" borderId="40" xfId="0" applyNumberFormat="1" applyFont="1" applyFill="1" applyBorder="1" applyAlignment="1" applyProtection="1">
      <alignment horizontal="center" vertical="center"/>
      <protection hidden="1"/>
    </xf>
    <xf numFmtId="0" fontId="20" fillId="5" borderId="0" xfId="0" applyFont="1" applyFill="1" applyBorder="1" applyAlignment="1" applyProtection="1">
      <alignment horizontal="center" vertical="center"/>
      <protection hidden="1"/>
    </xf>
    <xf numFmtId="0" fontId="19" fillId="12" borderId="29" xfId="0" applyFont="1" applyFill="1" applyBorder="1" applyAlignment="1" applyProtection="1">
      <alignment horizontal="center" vertical="center"/>
      <protection hidden="1"/>
    </xf>
    <xf numFmtId="0" fontId="22" fillId="16" borderId="24" xfId="0" applyFont="1" applyFill="1" applyBorder="1" applyAlignment="1" applyProtection="1">
      <alignment horizontal="center" vertical="center"/>
      <protection hidden="1"/>
    </xf>
    <xf numFmtId="0" fontId="26" fillId="16" borderId="24" xfId="0" applyFont="1" applyFill="1" applyBorder="1" applyAlignment="1" applyProtection="1">
      <alignment horizontal="center" vertical="center"/>
      <protection hidden="1"/>
    </xf>
    <xf numFmtId="0" fontId="22" fillId="10" borderId="24" xfId="0" applyFont="1" applyFill="1" applyBorder="1" applyAlignment="1" applyProtection="1">
      <alignment horizontal="center" vertical="center"/>
      <protection hidden="1"/>
    </xf>
    <xf numFmtId="0" fontId="26" fillId="15" borderId="24" xfId="0" applyFont="1" applyFill="1" applyBorder="1" applyAlignment="1" applyProtection="1">
      <alignment horizontal="center" vertical="center"/>
      <protection hidden="1"/>
    </xf>
    <xf numFmtId="0" fontId="19" fillId="11" borderId="25" xfId="0" applyFont="1" applyFill="1" applyBorder="1" applyAlignment="1" applyProtection="1">
      <alignment horizontal="center" vertical="center"/>
      <protection hidden="1"/>
    </xf>
    <xf numFmtId="0" fontId="19" fillId="5" borderId="0" xfId="0" applyFont="1" applyFill="1" applyBorder="1" applyAlignment="1" applyProtection="1">
      <alignment horizontal="center" vertical="center"/>
      <protection hidden="1"/>
    </xf>
    <xf numFmtId="0" fontId="19" fillId="12" borderId="23" xfId="0" applyFont="1" applyFill="1" applyBorder="1" applyAlignment="1" applyProtection="1">
      <alignment horizontal="center" vertical="center"/>
      <protection hidden="1"/>
    </xf>
    <xf numFmtId="0" fontId="19" fillId="11" borderId="28" xfId="0" applyFont="1" applyFill="1" applyBorder="1" applyAlignment="1" applyProtection="1">
      <alignment horizontal="center" vertical="center"/>
      <protection hidden="1"/>
    </xf>
    <xf numFmtId="0" fontId="21" fillId="17" borderId="29" xfId="0" applyFont="1" applyFill="1" applyBorder="1" applyAlignment="1" applyProtection="1">
      <alignment horizontal="center" vertical="center"/>
      <protection hidden="1"/>
    </xf>
    <xf numFmtId="164" fontId="25" fillId="13" borderId="24" xfId="4" applyNumberFormat="1" applyFont="1" applyFill="1" applyBorder="1" applyAlignment="1" applyProtection="1">
      <alignment horizontal="center" vertical="center"/>
      <protection hidden="1"/>
    </xf>
    <xf numFmtId="164" fontId="27" fillId="13" borderId="24" xfId="4" applyNumberFormat="1" applyFont="1" applyFill="1" applyBorder="1" applyAlignment="1" applyProtection="1">
      <alignment horizontal="center" vertical="center"/>
      <protection hidden="1"/>
    </xf>
    <xf numFmtId="164" fontId="25" fillId="4" borderId="24" xfId="4" applyNumberFormat="1" applyFont="1" applyFill="1" applyBorder="1" applyAlignment="1" applyProtection="1">
      <alignment horizontal="center" vertical="center"/>
      <protection hidden="1"/>
    </xf>
    <xf numFmtId="164" fontId="27" fillId="2" borderId="24" xfId="4" applyNumberFormat="1" applyFont="1" applyFill="1" applyBorder="1" applyAlignment="1" applyProtection="1">
      <alignment horizontal="center" vertical="center"/>
      <protection hidden="1"/>
    </xf>
    <xf numFmtId="164" fontId="21" fillId="14" borderId="25" xfId="4" applyNumberFormat="1" applyFont="1" applyFill="1" applyBorder="1" applyAlignment="1" applyProtection="1">
      <alignment horizontal="center" vertical="center"/>
      <protection hidden="1"/>
    </xf>
    <xf numFmtId="164" fontId="21" fillId="5" borderId="0" xfId="4" applyNumberFormat="1" applyFont="1" applyFill="1" applyBorder="1" applyAlignment="1" applyProtection="1">
      <alignment horizontal="center" vertical="center"/>
      <protection hidden="1"/>
    </xf>
    <xf numFmtId="0" fontId="21" fillId="17" borderId="23" xfId="0" applyFont="1" applyFill="1" applyBorder="1" applyAlignment="1" applyProtection="1">
      <alignment horizontal="center" vertical="center"/>
      <protection hidden="1"/>
    </xf>
    <xf numFmtId="164" fontId="21" fillId="14" borderId="28" xfId="4" applyNumberFormat="1" applyFont="1" applyFill="1" applyBorder="1" applyAlignment="1" applyProtection="1">
      <alignment horizontal="center" vertical="center"/>
      <protection hidden="1"/>
    </xf>
    <xf numFmtId="0" fontId="21" fillId="17" borderId="41" xfId="0" applyFont="1" applyFill="1" applyBorder="1" applyAlignment="1" applyProtection="1">
      <alignment horizontal="center" vertical="center"/>
      <protection hidden="1"/>
    </xf>
    <xf numFmtId="164" fontId="21" fillId="14" borderId="27" xfId="4" applyNumberFormat="1" applyFont="1" applyFill="1" applyBorder="1" applyAlignment="1" applyProtection="1">
      <alignment horizontal="center" vertical="center"/>
      <protection hidden="1"/>
    </xf>
    <xf numFmtId="0" fontId="21" fillId="17" borderId="26" xfId="0" applyFont="1" applyFill="1" applyBorder="1" applyAlignment="1" applyProtection="1">
      <alignment horizontal="center" vertical="center"/>
      <protection hidden="1"/>
    </xf>
    <xf numFmtId="164" fontId="21" fillId="14" borderId="42" xfId="4" applyNumberFormat="1" applyFont="1" applyFill="1" applyBorder="1" applyAlignment="1" applyProtection="1">
      <alignment horizontal="center" vertical="center"/>
      <protection hidden="1"/>
    </xf>
    <xf numFmtId="170" fontId="22" fillId="16" borderId="16" xfId="0" applyNumberFormat="1" applyFont="1" applyFill="1" applyBorder="1" applyAlignment="1" applyProtection="1">
      <alignment horizontal="center" vertical="center"/>
      <protection hidden="1"/>
    </xf>
    <xf numFmtId="170" fontId="26" fillId="16" borderId="16" xfId="0" applyNumberFormat="1" applyFont="1" applyFill="1" applyBorder="1" applyAlignment="1" applyProtection="1">
      <alignment horizontal="center" vertical="center"/>
      <protection hidden="1"/>
    </xf>
    <xf numFmtId="170" fontId="22" fillId="10" borderId="16" xfId="0" applyNumberFormat="1" applyFont="1" applyFill="1" applyBorder="1" applyAlignment="1" applyProtection="1">
      <alignment horizontal="center" vertical="center"/>
      <protection hidden="1"/>
    </xf>
    <xf numFmtId="170" fontId="26" fillId="2" borderId="16" xfId="0" applyNumberFormat="1" applyFont="1" applyFill="1" applyBorder="1" applyAlignment="1" applyProtection="1">
      <alignment horizontal="center" vertical="center"/>
      <protection hidden="1"/>
    </xf>
    <xf numFmtId="164" fontId="20" fillId="9" borderId="42" xfId="4" applyNumberFormat="1" applyFont="1" applyFill="1" applyBorder="1" applyAlignment="1" applyProtection="1">
      <alignment horizontal="center" vertical="center"/>
      <protection hidden="1"/>
    </xf>
    <xf numFmtId="171" fontId="23" fillId="14" borderId="32" xfId="4" applyNumberFormat="1" applyFont="1" applyFill="1" applyBorder="1" applyAlignment="1" applyProtection="1">
      <alignment horizontal="center" vertical="center"/>
      <protection locked="0"/>
    </xf>
    <xf numFmtId="171" fontId="30" fillId="0" borderId="0" xfId="0" applyNumberFormat="1" applyFont="1" applyFill="1" applyBorder="1" applyAlignment="1" applyProtection="1">
      <alignment horizontal="center" vertical="center"/>
      <protection locked="0"/>
    </xf>
    <xf numFmtId="171" fontId="30" fillId="0" borderId="39" xfId="0" applyNumberFormat="1" applyFont="1" applyFill="1" applyBorder="1" applyAlignment="1" applyProtection="1">
      <alignment horizontal="center" vertical="center"/>
      <protection locked="0"/>
    </xf>
    <xf numFmtId="0" fontId="21" fillId="14" borderId="21" xfId="0" applyFont="1" applyFill="1" applyBorder="1" applyAlignment="1" applyProtection="1">
      <alignment horizontal="center" vertical="center"/>
      <protection hidden="1"/>
    </xf>
    <xf numFmtId="171" fontId="23" fillId="14" borderId="22" xfId="4" applyNumberFormat="1" applyFont="1" applyFill="1" applyBorder="1" applyAlignment="1" applyProtection="1">
      <alignment horizontal="center" vertical="center"/>
      <protection locked="0"/>
    </xf>
    <xf numFmtId="0" fontId="8" fillId="6" borderId="16" xfId="0" applyFont="1" applyFill="1" applyBorder="1" applyAlignment="1" applyProtection="1">
      <alignment horizontal="center" vertical="center"/>
      <protection hidden="1"/>
    </xf>
    <xf numFmtId="168" fontId="9" fillId="4" borderId="21" xfId="0" applyNumberFormat="1" applyFont="1" applyFill="1" applyBorder="1" applyAlignment="1" applyProtection="1">
      <alignment horizontal="center" vertical="center"/>
      <protection hidden="1"/>
    </xf>
    <xf numFmtId="172" fontId="5" fillId="0" borderId="4" xfId="3" quotePrefix="1" applyNumberFormat="1" applyFont="1" applyBorder="1" applyAlignment="1" applyProtection="1">
      <alignment horizontal="center" vertical="center"/>
      <protection hidden="1"/>
    </xf>
    <xf numFmtId="172" fontId="5" fillId="0" borderId="6" xfId="3" quotePrefix="1" applyNumberFormat="1" applyFont="1" applyBorder="1" applyAlignment="1" applyProtection="1">
      <alignment horizontal="center" vertical="center"/>
      <protection hidden="1"/>
    </xf>
    <xf numFmtId="172" fontId="5" fillId="0" borderId="7" xfId="3" quotePrefix="1" applyNumberFormat="1" applyFont="1" applyBorder="1" applyAlignment="1" applyProtection="1">
      <alignment horizontal="center" vertical="center"/>
      <protection hidden="1"/>
    </xf>
    <xf numFmtId="0" fontId="20" fillId="9" borderId="20" xfId="0" applyFont="1" applyFill="1" applyBorder="1" applyAlignment="1" applyProtection="1">
      <alignment horizontal="center" vertical="center"/>
      <protection hidden="1"/>
    </xf>
    <xf numFmtId="0" fontId="20" fillId="9" borderId="21" xfId="0" applyFont="1" applyFill="1" applyBorder="1" applyAlignment="1" applyProtection="1">
      <alignment horizontal="center" vertical="center"/>
      <protection hidden="1"/>
    </xf>
    <xf numFmtId="0" fontId="20" fillId="9" borderId="22" xfId="0" applyFont="1" applyFill="1" applyBorder="1" applyAlignment="1" applyProtection="1">
      <alignment horizontal="center" vertical="center"/>
      <protection hidden="1"/>
    </xf>
    <xf numFmtId="0" fontId="29" fillId="0" borderId="39" xfId="0" applyFont="1" applyFill="1" applyBorder="1" applyAlignment="1" applyProtection="1">
      <alignment horizontal="center"/>
      <protection hidden="1"/>
    </xf>
    <xf numFmtId="0" fontId="29" fillId="0" borderId="0" xfId="0" applyFont="1" applyFill="1" applyBorder="1" applyAlignment="1" applyProtection="1">
      <alignment horizontal="center"/>
      <protection hidden="1"/>
    </xf>
    <xf numFmtId="171" fontId="24" fillId="14" borderId="33" xfId="0" applyNumberFormat="1" applyFont="1" applyFill="1" applyBorder="1" applyAlignment="1" applyProtection="1">
      <alignment horizontal="center" vertical="center"/>
      <protection hidden="1"/>
    </xf>
    <xf numFmtId="171" fontId="24" fillId="14" borderId="34" xfId="0" applyNumberFormat="1" applyFont="1" applyFill="1" applyBorder="1" applyAlignment="1" applyProtection="1">
      <alignment horizontal="center" vertical="center"/>
      <protection hidden="1"/>
    </xf>
    <xf numFmtId="171" fontId="24" fillId="14" borderId="39" xfId="0" applyNumberFormat="1" applyFont="1" applyFill="1" applyBorder="1" applyAlignment="1" applyProtection="1">
      <alignment horizontal="center" vertical="center"/>
      <protection hidden="1"/>
    </xf>
    <xf numFmtId="171" fontId="24" fillId="14" borderId="0" xfId="0" applyNumberFormat="1" applyFont="1" applyFill="1" applyBorder="1" applyAlignment="1" applyProtection="1">
      <alignment horizontal="center" vertical="center"/>
      <protection hidden="1"/>
    </xf>
    <xf numFmtId="171" fontId="24" fillId="14" borderId="36" xfId="0" applyNumberFormat="1" applyFont="1" applyFill="1" applyBorder="1" applyAlignment="1" applyProtection="1">
      <alignment horizontal="center" vertical="center"/>
      <protection hidden="1"/>
    </xf>
    <xf numFmtId="171" fontId="24" fillId="14" borderId="37" xfId="0" applyNumberFormat="1" applyFont="1" applyFill="1" applyBorder="1" applyAlignment="1" applyProtection="1">
      <alignment horizontal="center" vertical="center"/>
      <protection hidden="1"/>
    </xf>
    <xf numFmtId="171" fontId="24" fillId="14" borderId="33" xfId="0" applyNumberFormat="1" applyFont="1" applyFill="1" applyBorder="1" applyAlignment="1" applyProtection="1">
      <alignment horizontal="right" vertical="center"/>
      <protection hidden="1"/>
    </xf>
    <xf numFmtId="171" fontId="24" fillId="14" borderId="34" xfId="0" applyNumberFormat="1" applyFont="1" applyFill="1" applyBorder="1" applyAlignment="1" applyProtection="1">
      <alignment horizontal="right" vertical="center"/>
      <protection hidden="1"/>
    </xf>
    <xf numFmtId="171" fontId="24" fillId="14" borderId="39" xfId="0" applyNumberFormat="1" applyFont="1" applyFill="1" applyBorder="1" applyAlignment="1" applyProtection="1">
      <alignment horizontal="right" vertical="center"/>
      <protection hidden="1"/>
    </xf>
    <xf numFmtId="171" fontId="24" fillId="14" borderId="0" xfId="0" applyNumberFormat="1" applyFont="1" applyFill="1" applyBorder="1" applyAlignment="1" applyProtection="1">
      <alignment horizontal="right" vertical="center"/>
      <protection hidden="1"/>
    </xf>
    <xf numFmtId="171" fontId="24" fillId="14" borderId="36" xfId="0" applyNumberFormat="1" applyFont="1" applyFill="1" applyBorder="1" applyAlignment="1" applyProtection="1">
      <alignment horizontal="right" vertical="center"/>
      <protection hidden="1"/>
    </xf>
    <xf numFmtId="171" fontId="24" fillId="14" borderId="37" xfId="0" applyNumberFormat="1" applyFont="1" applyFill="1" applyBorder="1" applyAlignment="1" applyProtection="1">
      <alignment horizontal="right" vertical="center"/>
      <protection hidden="1"/>
    </xf>
    <xf numFmtId="0" fontId="21" fillId="14" borderId="21" xfId="0" applyFont="1" applyFill="1" applyBorder="1" applyAlignment="1" applyProtection="1">
      <alignment horizontal="center" vertical="center"/>
      <protection hidden="1"/>
    </xf>
    <xf numFmtId="0" fontId="20" fillId="18" borderId="30" xfId="0" applyFont="1" applyFill="1" applyBorder="1" applyAlignment="1" applyProtection="1">
      <alignment horizontal="center" vertical="center"/>
      <protection hidden="1"/>
    </xf>
    <xf numFmtId="0" fontId="20" fillId="18" borderId="31" xfId="0" applyFont="1" applyFill="1" applyBorder="1" applyAlignment="1" applyProtection="1">
      <alignment horizontal="center" vertical="center"/>
      <protection hidden="1"/>
    </xf>
    <xf numFmtId="0" fontId="20" fillId="19" borderId="32" xfId="0" applyFont="1" applyFill="1" applyBorder="1" applyAlignment="1" applyProtection="1">
      <alignment horizontal="center" vertical="center"/>
      <protection hidden="1"/>
    </xf>
    <xf numFmtId="0" fontId="20" fillId="19" borderId="30" xfId="0" applyFont="1" applyFill="1" applyBorder="1" applyAlignment="1" applyProtection="1">
      <alignment horizontal="center" vertical="center"/>
      <protection hidden="1"/>
    </xf>
    <xf numFmtId="0" fontId="3" fillId="0" borderId="0" xfId="0" applyFont="1" applyAlignment="1" applyProtection="1">
      <alignment horizontal="center"/>
      <protection hidden="1"/>
    </xf>
    <xf numFmtId="0" fontId="11" fillId="3" borderId="0" xfId="0" applyFont="1" applyFill="1" applyAlignment="1" applyProtection="1">
      <alignment horizontal="center" vertical="center"/>
      <protection hidden="1"/>
    </xf>
    <xf numFmtId="0" fontId="8" fillId="6" borderId="16" xfId="0" applyFont="1" applyFill="1" applyBorder="1" applyAlignment="1" applyProtection="1">
      <alignment horizontal="center" vertical="center"/>
      <protection hidden="1"/>
    </xf>
    <xf numFmtId="3" fontId="13" fillId="7" borderId="17" xfId="0" applyNumberFormat="1" applyFont="1" applyFill="1" applyBorder="1" applyAlignment="1" applyProtection="1">
      <alignment horizontal="center" vertical="center"/>
      <protection hidden="1"/>
    </xf>
    <xf numFmtId="3" fontId="13" fillId="7" borderId="18" xfId="0" applyNumberFormat="1" applyFont="1" applyFill="1" applyBorder="1" applyAlignment="1" applyProtection="1">
      <alignment horizontal="center" vertical="center"/>
      <protection hidden="1"/>
    </xf>
    <xf numFmtId="3" fontId="13" fillId="7" borderId="19" xfId="0" applyNumberFormat="1" applyFont="1" applyFill="1" applyBorder="1" applyAlignment="1" applyProtection="1">
      <alignment horizontal="center" vertical="center"/>
      <protection hidden="1"/>
    </xf>
    <xf numFmtId="167" fontId="10" fillId="8" borderId="17" xfId="0" applyNumberFormat="1" applyFont="1" applyFill="1" applyBorder="1" applyAlignment="1" applyProtection="1">
      <alignment horizontal="center" vertical="center"/>
      <protection hidden="1"/>
    </xf>
    <xf numFmtId="167" fontId="10" fillId="8" borderId="18" xfId="0" applyNumberFormat="1" applyFont="1" applyFill="1" applyBorder="1" applyAlignment="1" applyProtection="1">
      <alignment horizontal="center" vertical="center"/>
      <protection hidden="1"/>
    </xf>
    <xf numFmtId="167" fontId="10" fillId="8" borderId="19" xfId="0" applyNumberFormat="1" applyFont="1" applyFill="1" applyBorder="1" applyAlignment="1" applyProtection="1">
      <alignment horizontal="center" vertical="center"/>
      <protection hidden="1"/>
    </xf>
    <xf numFmtId="167" fontId="14" fillId="7" borderId="17" xfId="0" applyNumberFormat="1" applyFont="1" applyFill="1" applyBorder="1" applyAlignment="1" applyProtection="1">
      <alignment horizontal="center" vertical="center"/>
      <protection hidden="1"/>
    </xf>
    <xf numFmtId="167" fontId="14" fillId="7" borderId="18" xfId="0" applyNumberFormat="1" applyFont="1" applyFill="1" applyBorder="1" applyAlignment="1" applyProtection="1">
      <alignment horizontal="center" vertical="center"/>
      <protection hidden="1"/>
    </xf>
    <xf numFmtId="167" fontId="14" fillId="7" borderId="19" xfId="0" applyNumberFormat="1" applyFont="1" applyFill="1" applyBorder="1" applyAlignment="1" applyProtection="1">
      <alignment horizontal="center" vertical="center"/>
      <protection hidden="1"/>
    </xf>
    <xf numFmtId="0" fontId="8" fillId="6" borderId="20" xfId="0" applyFont="1" applyFill="1" applyBorder="1" applyAlignment="1" applyProtection="1">
      <alignment horizontal="center" vertical="center"/>
      <protection hidden="1"/>
    </xf>
    <xf numFmtId="0" fontId="8" fillId="6" borderId="21" xfId="0" applyFont="1" applyFill="1" applyBorder="1" applyAlignment="1" applyProtection="1">
      <alignment horizontal="center" vertical="center"/>
      <protection hidden="1"/>
    </xf>
    <xf numFmtId="0" fontId="8" fillId="6" borderId="22" xfId="0" applyFont="1" applyFill="1" applyBorder="1" applyAlignment="1" applyProtection="1">
      <alignment horizontal="center" vertical="center"/>
      <protection hidden="1"/>
    </xf>
    <xf numFmtId="168" fontId="9" fillId="4" borderId="21" xfId="0" applyNumberFormat="1" applyFont="1" applyFill="1" applyBorder="1" applyAlignment="1" applyProtection="1">
      <alignment horizontal="center" vertical="center"/>
      <protection hidden="1"/>
    </xf>
    <xf numFmtId="0" fontId="16" fillId="0" borderId="0" xfId="0" applyFont="1" applyAlignment="1" applyProtection="1">
      <alignment horizontal="center"/>
      <protection hidden="1"/>
    </xf>
    <xf numFmtId="0" fontId="15" fillId="9" borderId="1" xfId="1" applyFont="1" applyFill="1" applyBorder="1" applyAlignment="1" applyProtection="1">
      <alignment horizontal="center" vertical="center"/>
      <protection hidden="1"/>
    </xf>
    <xf numFmtId="0" fontId="15" fillId="9" borderId="2" xfId="1" applyFont="1" applyFill="1" applyBorder="1" applyAlignment="1" applyProtection="1">
      <alignment horizontal="center" vertical="center"/>
      <protection hidden="1"/>
    </xf>
    <xf numFmtId="0" fontId="15" fillId="9" borderId="3" xfId="1" applyFont="1" applyFill="1" applyBorder="1" applyAlignment="1" applyProtection="1">
      <alignment horizontal="center" vertical="center"/>
      <protection hidden="1"/>
    </xf>
    <xf numFmtId="0" fontId="5" fillId="4" borderId="1" xfId="1" applyFont="1" applyFill="1" applyBorder="1" applyAlignment="1" applyProtection="1">
      <alignment horizontal="center" vertical="center"/>
      <protection hidden="1"/>
    </xf>
    <xf numFmtId="0" fontId="5" fillId="4" borderId="2" xfId="1" applyFont="1" applyFill="1" applyBorder="1" applyAlignment="1" applyProtection="1">
      <alignment horizontal="center" vertical="center"/>
      <protection hidden="1"/>
    </xf>
    <xf numFmtId="0" fontId="5" fillId="4" borderId="3" xfId="1" applyFont="1" applyFill="1" applyBorder="1" applyAlignment="1" applyProtection="1">
      <alignment horizontal="center" vertical="center"/>
      <protection hidden="1"/>
    </xf>
    <xf numFmtId="49" fontId="5" fillId="0" borderId="9" xfId="1" quotePrefix="1" applyNumberFormat="1" applyFont="1" applyBorder="1" applyAlignment="1" applyProtection="1">
      <alignment horizontal="center" vertical="center"/>
      <protection hidden="1"/>
    </xf>
    <xf numFmtId="49" fontId="5" fillId="0" borderId="10" xfId="1" quotePrefix="1" applyNumberFormat="1" applyFont="1" applyBorder="1" applyAlignment="1" applyProtection="1">
      <alignment horizontal="center" vertical="center"/>
      <protection hidden="1"/>
    </xf>
    <xf numFmtId="49" fontId="5" fillId="0" borderId="11" xfId="1" quotePrefix="1" applyNumberFormat="1" applyFont="1" applyBorder="1" applyAlignment="1" applyProtection="1">
      <alignment horizontal="center" vertical="center"/>
      <protection hidden="1"/>
    </xf>
  </cellXfs>
  <cellStyles count="5">
    <cellStyle name="Moeda" xfId="4" builtinId="4"/>
    <cellStyle name="Normal" xfId="0" builtinId="0"/>
    <cellStyle name="Normal_TABELA DE PÃO em parcelas mensais 2006 " xfId="1" xr:uid="{00000000-0005-0000-0000-000002000000}"/>
    <cellStyle name="Porcentagem" xfId="2" builtinId="5"/>
    <cellStyle name="Vírgula" xfId="3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Spin" dx="22" fmlaLink="$I$4" max="30000" page="10"/>
</file>

<file path=xl/ctrlProps/ctrlProp2.xml><?xml version="1.0" encoding="utf-8"?>
<formControlPr xmlns="http://schemas.microsoft.com/office/spreadsheetml/2009/9/main" objectType="Spin" dx="22" fmlaLink="$I$5" max="30000" page="10" val="0"/>
</file>

<file path=xl/ctrlProps/ctrlProp3.xml><?xml version="1.0" encoding="utf-8"?>
<formControlPr xmlns="http://schemas.microsoft.com/office/spreadsheetml/2009/9/main" objectType="Spin" dx="22" fmlaLink="$I$6" max="30000" page="10" val="0"/>
</file>

<file path=xl/ctrlProps/ctrlProp4.xml><?xml version="1.0" encoding="utf-8"?>
<formControlPr xmlns="http://schemas.microsoft.com/office/spreadsheetml/2009/9/main" objectType="Spin" dx="22" fmlaLink="$I$7" max="30000" page="10" val="0"/>
</file>

<file path=xl/ctrlProps/ctrlProp5.xml><?xml version="1.0" encoding="utf-8"?>
<formControlPr xmlns="http://schemas.microsoft.com/office/spreadsheetml/2009/9/main" objectType="Spin" dx="22" fmlaLink="$I$8" max="30000" page="10" val="0"/>
</file>

<file path=xl/ctrlProps/ctrlProp6.xml><?xml version="1.0" encoding="utf-8"?>
<formControlPr xmlns="http://schemas.microsoft.com/office/spreadsheetml/2009/9/main" objectType="Spin" dx="22" fmlaLink="$L$9" inc="10" max="30000" page="10" val="0"/>
</file>

<file path=xl/ctrlProps/ctrlProp7.xml><?xml version="1.0" encoding="utf-8"?>
<formControlPr xmlns="http://schemas.microsoft.com/office/spreadsheetml/2009/9/main" objectType="Spin" dx="22" fmlaLink="$M$9" max="9" page="10" val="0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1209675</xdr:colOff>
          <xdr:row>3</xdr:row>
          <xdr:rowOff>38100</xdr:rowOff>
        </xdr:from>
        <xdr:to>
          <xdr:col>8</xdr:col>
          <xdr:colOff>95250</xdr:colOff>
          <xdr:row>3</xdr:row>
          <xdr:rowOff>304800</xdr:rowOff>
        </xdr:to>
        <xdr:sp macro="" textlink="">
          <xdr:nvSpPr>
            <xdr:cNvPr id="5128" name="Spinner 8" hidden="1">
              <a:extLst>
                <a:ext uri="{63B3BB69-23CF-44E3-9099-C40C66FF867C}">
                  <a14:compatExt spid="_x0000_s5128"/>
                </a:ext>
                <a:ext uri="{FF2B5EF4-FFF2-40B4-BE49-F238E27FC236}">
                  <a16:creationId xmlns:a16="http://schemas.microsoft.com/office/drawing/2014/main" id="{00000000-0008-0000-0000-00000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1209675</xdr:colOff>
          <xdr:row>4</xdr:row>
          <xdr:rowOff>38100</xdr:rowOff>
        </xdr:from>
        <xdr:to>
          <xdr:col>8</xdr:col>
          <xdr:colOff>95250</xdr:colOff>
          <xdr:row>4</xdr:row>
          <xdr:rowOff>304800</xdr:rowOff>
        </xdr:to>
        <xdr:sp macro="" textlink="">
          <xdr:nvSpPr>
            <xdr:cNvPr id="5129" name="Spinner 9" hidden="1">
              <a:extLst>
                <a:ext uri="{63B3BB69-23CF-44E3-9099-C40C66FF867C}">
                  <a14:compatExt spid="_x0000_s5129"/>
                </a:ext>
                <a:ext uri="{FF2B5EF4-FFF2-40B4-BE49-F238E27FC236}">
                  <a16:creationId xmlns:a16="http://schemas.microsoft.com/office/drawing/2014/main" id="{00000000-0008-0000-0000-00000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1209675</xdr:colOff>
          <xdr:row>5</xdr:row>
          <xdr:rowOff>38100</xdr:rowOff>
        </xdr:from>
        <xdr:to>
          <xdr:col>8</xdr:col>
          <xdr:colOff>95250</xdr:colOff>
          <xdr:row>5</xdr:row>
          <xdr:rowOff>304800</xdr:rowOff>
        </xdr:to>
        <xdr:sp macro="" textlink="">
          <xdr:nvSpPr>
            <xdr:cNvPr id="5130" name="Spinner 10" hidden="1">
              <a:extLst>
                <a:ext uri="{63B3BB69-23CF-44E3-9099-C40C66FF867C}">
                  <a14:compatExt spid="_x0000_s5130"/>
                </a:ext>
                <a:ext uri="{FF2B5EF4-FFF2-40B4-BE49-F238E27FC236}">
                  <a16:creationId xmlns:a16="http://schemas.microsoft.com/office/drawing/2014/main" id="{00000000-0008-0000-0000-00000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1209675</xdr:colOff>
          <xdr:row>6</xdr:row>
          <xdr:rowOff>38100</xdr:rowOff>
        </xdr:from>
        <xdr:to>
          <xdr:col>8</xdr:col>
          <xdr:colOff>95250</xdr:colOff>
          <xdr:row>6</xdr:row>
          <xdr:rowOff>304800</xdr:rowOff>
        </xdr:to>
        <xdr:sp macro="" textlink="">
          <xdr:nvSpPr>
            <xdr:cNvPr id="5131" name="Spinner 11" hidden="1">
              <a:extLst>
                <a:ext uri="{63B3BB69-23CF-44E3-9099-C40C66FF867C}">
                  <a14:compatExt spid="_x0000_s5131"/>
                </a:ext>
                <a:ext uri="{FF2B5EF4-FFF2-40B4-BE49-F238E27FC236}">
                  <a16:creationId xmlns:a16="http://schemas.microsoft.com/office/drawing/2014/main" id="{00000000-0008-0000-0000-00000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1209675</xdr:colOff>
          <xdr:row>7</xdr:row>
          <xdr:rowOff>38100</xdr:rowOff>
        </xdr:from>
        <xdr:to>
          <xdr:col>8</xdr:col>
          <xdr:colOff>95250</xdr:colOff>
          <xdr:row>7</xdr:row>
          <xdr:rowOff>304800</xdr:rowOff>
        </xdr:to>
        <xdr:sp macro="" textlink="">
          <xdr:nvSpPr>
            <xdr:cNvPr id="5132" name="Spinner 12" hidden="1">
              <a:extLst>
                <a:ext uri="{63B3BB69-23CF-44E3-9099-C40C66FF867C}">
                  <a14:compatExt spid="_x0000_s5132"/>
                </a:ext>
                <a:ext uri="{FF2B5EF4-FFF2-40B4-BE49-F238E27FC236}">
                  <a16:creationId xmlns:a16="http://schemas.microsoft.com/office/drawing/2014/main" id="{00000000-0008-0000-0000-00000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absolute">
    <xdr:from>
      <xdr:col>1</xdr:col>
      <xdr:colOff>44825</xdr:colOff>
      <xdr:row>0</xdr:row>
      <xdr:rowOff>67233</xdr:rowOff>
    </xdr:from>
    <xdr:to>
      <xdr:col>1</xdr:col>
      <xdr:colOff>1248246</xdr:colOff>
      <xdr:row>1</xdr:row>
      <xdr:rowOff>33618</xdr:rowOff>
    </xdr:to>
    <xdr:pic>
      <xdr:nvPicPr>
        <xdr:cNvPr id="12" name="Picture 19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7" y="67233"/>
          <a:ext cx="1203421" cy="425826"/>
        </a:xfrm>
        <a:prstGeom prst="rect">
          <a:avLst/>
        </a:prstGeom>
        <a:solidFill>
          <a:srgbClr val="FFFFFF">
            <a:alpha val="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28575</xdr:colOff>
          <xdr:row>3</xdr:row>
          <xdr:rowOff>314325</xdr:rowOff>
        </xdr:from>
        <xdr:to>
          <xdr:col>11</xdr:col>
          <xdr:colOff>428625</xdr:colOff>
          <xdr:row>7</xdr:row>
          <xdr:rowOff>323850</xdr:rowOff>
        </xdr:to>
        <xdr:sp macro="" textlink="">
          <xdr:nvSpPr>
            <xdr:cNvPr id="5133" name="Spinner 13" hidden="1">
              <a:extLst>
                <a:ext uri="{63B3BB69-23CF-44E3-9099-C40C66FF867C}">
                  <a14:compatExt spid="_x0000_s5133"/>
                </a:ext>
                <a:ext uri="{FF2B5EF4-FFF2-40B4-BE49-F238E27FC236}">
                  <a16:creationId xmlns:a16="http://schemas.microsoft.com/office/drawing/2014/main" id="{00000000-0008-0000-0000-00000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13</xdr:col>
      <xdr:colOff>78440</xdr:colOff>
      <xdr:row>2</xdr:row>
      <xdr:rowOff>44823</xdr:rowOff>
    </xdr:from>
    <xdr:to>
      <xdr:col>13</xdr:col>
      <xdr:colOff>1267565</xdr:colOff>
      <xdr:row>7</xdr:row>
      <xdr:rowOff>324970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077264" y="515470"/>
          <a:ext cx="1189125" cy="2017059"/>
        </a:xfrm>
        <a:prstGeom prst="rect">
          <a:avLst/>
        </a:prstGeom>
        <a:ln w="25400">
          <a:solidFill>
            <a:schemeClr val="accent1">
              <a:lumMod val="50000"/>
            </a:schemeClr>
          </a:solidFill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438150</xdr:colOff>
          <xdr:row>3</xdr:row>
          <xdr:rowOff>314325</xdr:rowOff>
        </xdr:from>
        <xdr:to>
          <xdr:col>11</xdr:col>
          <xdr:colOff>809625</xdr:colOff>
          <xdr:row>7</xdr:row>
          <xdr:rowOff>333375</xdr:rowOff>
        </xdr:to>
        <xdr:sp macro="" textlink="">
          <xdr:nvSpPr>
            <xdr:cNvPr id="5134" name="Spinner 14" hidden="1">
              <a:extLst>
                <a:ext uri="{63B3BB69-23CF-44E3-9099-C40C66FF867C}">
                  <a14:compatExt spid="_x0000_s5134"/>
                </a:ext>
                <a:ext uri="{FF2B5EF4-FFF2-40B4-BE49-F238E27FC236}">
                  <a16:creationId xmlns:a16="http://schemas.microsoft.com/office/drawing/2014/main" id="{00000000-0008-0000-0000-00000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>
    <xdr:from>
      <xdr:col>11</xdr:col>
      <xdr:colOff>33618</xdr:colOff>
      <xdr:row>3</xdr:row>
      <xdr:rowOff>22409</xdr:rowOff>
    </xdr:from>
    <xdr:to>
      <xdr:col>11</xdr:col>
      <xdr:colOff>425824</xdr:colOff>
      <xdr:row>3</xdr:row>
      <xdr:rowOff>291352</xdr:rowOff>
    </xdr:to>
    <xdr:sp macro="" textlink="">
      <xdr:nvSpPr>
        <xdr:cNvPr id="2" name="Fluxograma: Process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0892118" y="840438"/>
          <a:ext cx="392206" cy="268943"/>
        </a:xfrm>
        <a:prstGeom prst="flowChartProcess">
          <a:avLst/>
        </a:prstGeom>
        <a:solidFill>
          <a:schemeClr val="bg1">
            <a:lumMod val="95000"/>
          </a:schemeClr>
        </a:solidFill>
        <a:ln w="0">
          <a:noFill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pt-BR" sz="1000" b="1"/>
            <a:t>+10</a:t>
          </a:r>
        </a:p>
      </xdr:txBody>
    </xdr:sp>
    <xdr:clientData/>
  </xdr:twoCellAnchor>
  <xdr:twoCellAnchor>
    <xdr:from>
      <xdr:col>11</xdr:col>
      <xdr:colOff>432550</xdr:colOff>
      <xdr:row>3</xdr:row>
      <xdr:rowOff>17925</xdr:rowOff>
    </xdr:from>
    <xdr:to>
      <xdr:col>11</xdr:col>
      <xdr:colOff>806824</xdr:colOff>
      <xdr:row>3</xdr:row>
      <xdr:rowOff>286868</xdr:rowOff>
    </xdr:to>
    <xdr:sp macro="" textlink="">
      <xdr:nvSpPr>
        <xdr:cNvPr id="15" name="Fluxograma: Processo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11291050" y="835954"/>
          <a:ext cx="374274" cy="268943"/>
        </a:xfrm>
        <a:prstGeom prst="flowChartProcess">
          <a:avLst/>
        </a:prstGeom>
        <a:solidFill>
          <a:schemeClr val="bg1">
            <a:lumMod val="95000"/>
          </a:schemeClr>
        </a:solidFill>
        <a:ln w="0">
          <a:noFill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pt-BR" sz="1000" b="1"/>
            <a:t>+1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95250</xdr:rowOff>
    </xdr:from>
    <xdr:to>
      <xdr:col>1</xdr:col>
      <xdr:colOff>0</xdr:colOff>
      <xdr:row>1</xdr:row>
      <xdr:rowOff>285750</xdr:rowOff>
    </xdr:to>
    <xdr:pic>
      <xdr:nvPicPr>
        <xdr:cNvPr id="6157" name="Picture 196">
          <a:extLst>
            <a:ext uri="{FF2B5EF4-FFF2-40B4-BE49-F238E27FC236}">
              <a16:creationId xmlns:a16="http://schemas.microsoft.com/office/drawing/2014/main" id="{00000000-0008-0000-0700-00000D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95250"/>
          <a:ext cx="0" cy="390525"/>
        </a:xfrm>
        <a:prstGeom prst="rect">
          <a:avLst/>
        </a:prstGeom>
        <a:blipFill dpi="0" rotWithShape="0">
          <a:blip xmlns:r="http://schemas.openxmlformats.org/officeDocument/2006/relationships"/>
          <a:srcRect/>
          <a:stretch>
            <a:fillRect/>
          </a:stretch>
        </a:blip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0</xdr:row>
      <xdr:rowOff>114300</xdr:rowOff>
    </xdr:from>
    <xdr:to>
      <xdr:col>1</xdr:col>
      <xdr:colOff>0</xdr:colOff>
      <xdr:row>2</xdr:row>
      <xdr:rowOff>0</xdr:rowOff>
    </xdr:to>
    <xdr:pic>
      <xdr:nvPicPr>
        <xdr:cNvPr id="6158" name="Picture 196">
          <a:extLst>
            <a:ext uri="{FF2B5EF4-FFF2-40B4-BE49-F238E27FC236}">
              <a16:creationId xmlns:a16="http://schemas.microsoft.com/office/drawing/2014/main" id="{00000000-0008-0000-0700-00000E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14300"/>
          <a:ext cx="0" cy="381000"/>
        </a:xfrm>
        <a:prstGeom prst="rect">
          <a:avLst/>
        </a:prstGeom>
        <a:blipFill dpi="0" rotWithShape="0">
          <a:blip xmlns:r="http://schemas.openxmlformats.org/officeDocument/2006/relationships"/>
          <a:srcRect/>
          <a:stretch>
            <a:fillRect/>
          </a:stretch>
        </a:blip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N19"/>
  <sheetViews>
    <sheetView showGridLines="0" showRowColHeaders="0" tabSelected="1" zoomScale="85" zoomScaleNormal="85" workbookViewId="0">
      <selection activeCell="C7" sqref="C7:G7"/>
    </sheetView>
  </sheetViews>
  <sheetFormatPr defaultRowHeight="21.75" customHeight="1" x14ac:dyDescent="0.2"/>
  <cols>
    <col min="1" max="1" width="3.140625" style="1" customWidth="1"/>
    <col min="2" max="2" width="20.7109375" style="1" bestFit="1" customWidth="1"/>
    <col min="3" max="6" width="16.7109375" style="1" customWidth="1"/>
    <col min="7" max="7" width="19.5703125" style="1" customWidth="1"/>
    <col min="8" max="8" width="1.140625" style="1" customWidth="1"/>
    <col min="9" max="9" width="18.42578125" style="1" bestFit="1" customWidth="1"/>
    <col min="10" max="13" width="16.7109375" style="1" customWidth="1"/>
    <col min="14" max="14" width="19.7109375" style="1" bestFit="1" customWidth="1"/>
    <col min="15" max="16384" width="9.140625" style="1"/>
  </cols>
  <sheetData>
    <row r="1" spans="2:14" ht="36" customHeight="1" thickBot="1" x14ac:dyDescent="0.45">
      <c r="B1" s="93" t="s">
        <v>43</v>
      </c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</row>
    <row r="2" spans="2:14" s="39" customFormat="1" ht="6.75" customHeight="1" thickTop="1" thickBot="1" x14ac:dyDescent="0.25">
      <c r="B2" s="36"/>
      <c r="C2" s="37"/>
      <c r="D2" s="37"/>
      <c r="E2" s="37"/>
      <c r="F2" s="37"/>
      <c r="G2" s="37"/>
      <c r="H2" s="37"/>
      <c r="I2" s="38"/>
    </row>
    <row r="3" spans="2:14" ht="27.75" customHeight="1" thickTop="1" thickBot="1" x14ac:dyDescent="0.25">
      <c r="B3" s="90" t="s">
        <v>7</v>
      </c>
      <c r="C3" s="91"/>
      <c r="D3" s="91"/>
      <c r="E3" s="91"/>
      <c r="F3" s="91"/>
      <c r="G3" s="91"/>
      <c r="H3" s="91"/>
      <c r="I3" s="92"/>
      <c r="J3" s="90" t="s">
        <v>36</v>
      </c>
      <c r="K3" s="92"/>
      <c r="L3" s="90" t="s">
        <v>13</v>
      </c>
      <c r="M3" s="91"/>
      <c r="N3" s="40"/>
    </row>
    <row r="4" spans="2:14" ht="27" customHeight="1" thickTop="1" thickBot="1" x14ac:dyDescent="0.25">
      <c r="B4" s="41" t="s">
        <v>37</v>
      </c>
      <c r="C4" s="107" t="s">
        <v>42</v>
      </c>
      <c r="D4" s="107"/>
      <c r="E4" s="107"/>
      <c r="F4" s="107"/>
      <c r="G4" s="107"/>
      <c r="H4" s="83"/>
      <c r="I4" s="84">
        <v>1</v>
      </c>
      <c r="J4" s="95">
        <f>SUM(I4:I8)</f>
        <v>1</v>
      </c>
      <c r="K4" s="96"/>
      <c r="L4" s="101">
        <f>M9+L9</f>
        <v>0</v>
      </c>
      <c r="M4" s="102"/>
      <c r="N4" s="43"/>
    </row>
    <row r="5" spans="2:14" ht="27" customHeight="1" thickTop="1" thickBot="1" x14ac:dyDescent="0.25">
      <c r="B5" s="41" t="s">
        <v>38</v>
      </c>
      <c r="C5" s="107" t="s">
        <v>42</v>
      </c>
      <c r="D5" s="107"/>
      <c r="E5" s="107"/>
      <c r="F5" s="107"/>
      <c r="G5" s="107"/>
      <c r="H5" s="42"/>
      <c r="I5" s="80">
        <v>0</v>
      </c>
      <c r="J5" s="97"/>
      <c r="K5" s="98"/>
      <c r="L5" s="103"/>
      <c r="M5" s="104"/>
      <c r="N5" s="44"/>
    </row>
    <row r="6" spans="2:14" ht="27" customHeight="1" thickTop="1" thickBot="1" x14ac:dyDescent="0.25">
      <c r="B6" s="41" t="s">
        <v>39</v>
      </c>
      <c r="C6" s="107" t="s">
        <v>42</v>
      </c>
      <c r="D6" s="107"/>
      <c r="E6" s="107"/>
      <c r="F6" s="107"/>
      <c r="G6" s="107"/>
      <c r="H6" s="42"/>
      <c r="I6" s="80">
        <v>0</v>
      </c>
      <c r="J6" s="97"/>
      <c r="K6" s="98"/>
      <c r="L6" s="103"/>
      <c r="M6" s="104"/>
      <c r="N6" s="44"/>
    </row>
    <row r="7" spans="2:14" ht="27" customHeight="1" thickTop="1" thickBot="1" x14ac:dyDescent="0.25">
      <c r="B7" s="41" t="s">
        <v>40</v>
      </c>
      <c r="C7" s="107" t="s">
        <v>42</v>
      </c>
      <c r="D7" s="107"/>
      <c r="E7" s="107"/>
      <c r="F7" s="107"/>
      <c r="G7" s="107"/>
      <c r="H7" s="42"/>
      <c r="I7" s="80">
        <v>0</v>
      </c>
      <c r="J7" s="97"/>
      <c r="K7" s="98"/>
      <c r="L7" s="103"/>
      <c r="M7" s="104"/>
      <c r="N7" s="44"/>
    </row>
    <row r="8" spans="2:14" ht="27" customHeight="1" thickTop="1" thickBot="1" x14ac:dyDescent="0.25">
      <c r="B8" s="41" t="s">
        <v>41</v>
      </c>
      <c r="C8" s="107" t="s">
        <v>42</v>
      </c>
      <c r="D8" s="107"/>
      <c r="E8" s="107"/>
      <c r="F8" s="107"/>
      <c r="G8" s="107"/>
      <c r="H8" s="42"/>
      <c r="I8" s="80">
        <v>0</v>
      </c>
      <c r="J8" s="99"/>
      <c r="K8" s="100"/>
      <c r="L8" s="105"/>
      <c r="M8" s="106"/>
      <c r="N8" s="45"/>
    </row>
    <row r="9" spans="2:14" s="39" customFormat="1" ht="3.75" customHeight="1" thickTop="1" thickBot="1" x14ac:dyDescent="0.25">
      <c r="B9" s="46"/>
      <c r="C9" s="47"/>
      <c r="D9" s="47"/>
      <c r="E9" s="47"/>
      <c r="F9" s="47"/>
      <c r="G9" s="47"/>
      <c r="H9" s="47"/>
      <c r="I9" s="48"/>
      <c r="J9" s="49"/>
      <c r="K9" s="50"/>
      <c r="L9" s="81">
        <v>0</v>
      </c>
      <c r="M9" s="82">
        <v>0</v>
      </c>
      <c r="N9" s="51"/>
    </row>
    <row r="10" spans="2:14" ht="23.25" customHeight="1" thickTop="1" thickBot="1" x14ac:dyDescent="0.25">
      <c r="B10" s="108" t="s">
        <v>12</v>
      </c>
      <c r="C10" s="108"/>
      <c r="D10" s="108"/>
      <c r="E10" s="108"/>
      <c r="F10" s="108"/>
      <c r="G10" s="109"/>
      <c r="H10" s="52"/>
      <c r="I10" s="110" t="s">
        <v>11</v>
      </c>
      <c r="J10" s="111"/>
      <c r="K10" s="111"/>
      <c r="L10" s="111"/>
      <c r="M10" s="111"/>
      <c r="N10" s="111"/>
    </row>
    <row r="11" spans="2:14" ht="21.75" customHeight="1" thickBot="1" x14ac:dyDescent="0.25">
      <c r="B11" s="53" t="s">
        <v>33</v>
      </c>
      <c r="C11" s="54" t="s">
        <v>44</v>
      </c>
      <c r="D11" s="55" t="s">
        <v>45</v>
      </c>
      <c r="E11" s="56" t="s">
        <v>8</v>
      </c>
      <c r="F11" s="57" t="s">
        <v>9</v>
      </c>
      <c r="G11" s="58" t="s">
        <v>46</v>
      </c>
      <c r="H11" s="59"/>
      <c r="I11" s="60" t="s">
        <v>33</v>
      </c>
      <c r="J11" s="54" t="s">
        <v>44</v>
      </c>
      <c r="K11" s="55" t="s">
        <v>45</v>
      </c>
      <c r="L11" s="56" t="s">
        <v>8</v>
      </c>
      <c r="M11" s="57" t="s">
        <v>9</v>
      </c>
      <c r="N11" s="61" t="s">
        <v>47</v>
      </c>
    </row>
    <row r="12" spans="2:14" ht="21.75" customHeight="1" thickBot="1" x14ac:dyDescent="0.25">
      <c r="B12" s="62" t="s">
        <v>34</v>
      </c>
      <c r="C12" s="63">
        <f>IF(I4&gt;0,'Residencial Social'!H4,0)</f>
        <v>5.8356000000000003</v>
      </c>
      <c r="D12" s="64">
        <f>IF(I4&gt;0,'Residencial Social'!H12,0)</f>
        <v>3.4651999999999998</v>
      </c>
      <c r="E12" s="65">
        <f>IF(I4&gt;0,SUM('Residencial Social'!H5:H10),0)</f>
        <v>0</v>
      </c>
      <c r="F12" s="66">
        <f>IF(I4&gt;0,SUM('Residencial Social'!H13:H18),0)</f>
        <v>0</v>
      </c>
      <c r="G12" s="67">
        <f>SUM(C12:F12)</f>
        <v>9.3008000000000006</v>
      </c>
      <c r="H12" s="68"/>
      <c r="I12" s="69" t="s">
        <v>34</v>
      </c>
      <c r="J12" s="63">
        <f>I4*C12</f>
        <v>5.8356000000000003</v>
      </c>
      <c r="K12" s="64">
        <f>I4*D12</f>
        <v>3.4651999999999998</v>
      </c>
      <c r="L12" s="65">
        <f>I4*E12</f>
        <v>0</v>
      </c>
      <c r="M12" s="66">
        <f>I4*F12</f>
        <v>0</v>
      </c>
      <c r="N12" s="70">
        <f>SUM(J12:M12)</f>
        <v>9.3008000000000006</v>
      </c>
    </row>
    <row r="13" spans="2:14" ht="21.75" customHeight="1" thickBot="1" x14ac:dyDescent="0.25">
      <c r="B13" s="62" t="s">
        <v>21</v>
      </c>
      <c r="C13" s="63">
        <f>IF(AND(I5=1,SUM(I4,I6,I7,I8)=0),IF(I5&gt;0,'Residencial Unifamiliar'!H4,0),IF(I5&gt;0,'Residencial Multifamiliar'!H4,0))</f>
        <v>0</v>
      </c>
      <c r="D13" s="64">
        <f>IF(AND(I5=1,SUM(I4,I6,I7,I8)=0),IF(I5&gt;0,'Residencial Unifamiliar'!H12,0),IF(I5&gt;0,'Residencial Multifamiliar'!H12,0))</f>
        <v>0</v>
      </c>
      <c r="E13" s="65">
        <f>IF(AND(I5=1,SUM(I4,I6,I7,I8)=0),IF(I5&gt;0,SUM('Residencial Unifamiliar'!H5:H10),0),IF(I5&gt;0,SUM('Residencial Multifamiliar'!H5:H10),0))</f>
        <v>0</v>
      </c>
      <c r="F13" s="66">
        <f>IF(AND(I5=1,SUM(I4,I6,I7,I8)=0),IF(I5&gt;0,SUM('Residencial Unifamiliar'!H13:H18),0),IF(I5&gt;0,SUM('Residencial Multifamiliar'!H13:H18),0))</f>
        <v>0</v>
      </c>
      <c r="G13" s="67">
        <f t="shared" ref="G13:G16" si="0">SUM(C13:F13)</f>
        <v>0</v>
      </c>
      <c r="H13" s="68"/>
      <c r="I13" s="69" t="s">
        <v>21</v>
      </c>
      <c r="J13" s="63">
        <f t="shared" ref="J13:J16" si="1">I5*C13</f>
        <v>0</v>
      </c>
      <c r="K13" s="64">
        <f t="shared" ref="K13:K16" si="2">I5*D13</f>
        <v>0</v>
      </c>
      <c r="L13" s="65">
        <f t="shared" ref="L13:L16" si="3">I5*E13</f>
        <v>0</v>
      </c>
      <c r="M13" s="66">
        <f t="shared" ref="M13:M16" si="4">I5*F13</f>
        <v>0</v>
      </c>
      <c r="N13" s="70">
        <f t="shared" ref="N13:N16" si="5">SUM(J13:M13)</f>
        <v>0</v>
      </c>
    </row>
    <row r="14" spans="2:14" ht="21.75" customHeight="1" thickBot="1" x14ac:dyDescent="0.25">
      <c r="B14" s="62" t="s">
        <v>22</v>
      </c>
      <c r="C14" s="63">
        <f>IF(I6&gt;0,Comercial!$H$4,0)</f>
        <v>0</v>
      </c>
      <c r="D14" s="64">
        <f>IF(I6&gt;0,Comercial!$H$11,0)</f>
        <v>0</v>
      </c>
      <c r="E14" s="65">
        <f>IF(I6&gt;0,SUM(Comercial!$H$5:$H$9),0)</f>
        <v>0</v>
      </c>
      <c r="F14" s="66">
        <f>IF(I6&gt;0,SUM(Comercial!$H$12:$H$16),0)</f>
        <v>0</v>
      </c>
      <c r="G14" s="67">
        <f t="shared" si="0"/>
        <v>0</v>
      </c>
      <c r="H14" s="68"/>
      <c r="I14" s="69" t="s">
        <v>22</v>
      </c>
      <c r="J14" s="63">
        <f t="shared" si="1"/>
        <v>0</v>
      </c>
      <c r="K14" s="64">
        <f t="shared" si="2"/>
        <v>0</v>
      </c>
      <c r="L14" s="65">
        <f t="shared" si="3"/>
        <v>0</v>
      </c>
      <c r="M14" s="66">
        <f t="shared" si="4"/>
        <v>0</v>
      </c>
      <c r="N14" s="70">
        <f t="shared" si="5"/>
        <v>0</v>
      </c>
    </row>
    <row r="15" spans="2:14" ht="21.75" customHeight="1" thickBot="1" x14ac:dyDescent="0.25">
      <c r="B15" s="62" t="s">
        <v>23</v>
      </c>
      <c r="C15" s="63">
        <f>IF(I7&gt;0,Industrial!$H$4,0)</f>
        <v>0</v>
      </c>
      <c r="D15" s="64">
        <f>IF(I7&gt;0,Industrial!$H$11,0)</f>
        <v>0</v>
      </c>
      <c r="E15" s="65">
        <f>IF(I7&gt;0,SUM(Industrial!$H$5:$H$9),0)</f>
        <v>0</v>
      </c>
      <c r="F15" s="66">
        <f>IF(I7&gt;0,SUM(Industrial!$H$12:$H$16),0)</f>
        <v>0</v>
      </c>
      <c r="G15" s="67">
        <f t="shared" si="0"/>
        <v>0</v>
      </c>
      <c r="H15" s="68"/>
      <c r="I15" s="69" t="s">
        <v>23</v>
      </c>
      <c r="J15" s="63">
        <f t="shared" si="1"/>
        <v>0</v>
      </c>
      <c r="K15" s="64">
        <f t="shared" si="2"/>
        <v>0</v>
      </c>
      <c r="L15" s="65">
        <f t="shared" si="3"/>
        <v>0</v>
      </c>
      <c r="M15" s="66">
        <f t="shared" si="4"/>
        <v>0</v>
      </c>
      <c r="N15" s="70">
        <f t="shared" si="5"/>
        <v>0</v>
      </c>
    </row>
    <row r="16" spans="2:14" ht="21.75" customHeight="1" thickBot="1" x14ac:dyDescent="0.25">
      <c r="B16" s="71" t="s">
        <v>6</v>
      </c>
      <c r="C16" s="63">
        <f>IF(I8&gt;0,Pública!$H$4,0)</f>
        <v>0</v>
      </c>
      <c r="D16" s="64">
        <f>IF(I8&gt;0,Pública!$H$11,0)</f>
        <v>0</v>
      </c>
      <c r="E16" s="65">
        <f>IF(I8&gt;0,SUM(Pública!$H$5:$H$9),0)</f>
        <v>0</v>
      </c>
      <c r="F16" s="66">
        <f>IF(I8&gt;0,SUM(Pública!$H$12:$H$16),0)</f>
        <v>0</v>
      </c>
      <c r="G16" s="72">
        <f t="shared" si="0"/>
        <v>0</v>
      </c>
      <c r="H16" s="68"/>
      <c r="I16" s="73" t="s">
        <v>6</v>
      </c>
      <c r="J16" s="63">
        <f t="shared" si="1"/>
        <v>0</v>
      </c>
      <c r="K16" s="64">
        <f t="shared" si="2"/>
        <v>0</v>
      </c>
      <c r="L16" s="65">
        <f t="shared" si="3"/>
        <v>0</v>
      </c>
      <c r="M16" s="66">
        <f t="shared" si="4"/>
        <v>0</v>
      </c>
      <c r="N16" s="74">
        <f t="shared" si="5"/>
        <v>0</v>
      </c>
    </row>
    <row r="17" spans="2:14" s="39" customFormat="1" ht="5.25" customHeight="1" thickTop="1" thickBot="1" x14ac:dyDescent="0.25">
      <c r="B17" s="46"/>
      <c r="C17" s="47"/>
      <c r="D17" s="47"/>
      <c r="E17" s="47"/>
      <c r="F17" s="47"/>
      <c r="G17" s="47"/>
      <c r="H17" s="47"/>
      <c r="I17" s="48"/>
      <c r="J17" s="49"/>
      <c r="K17" s="50"/>
      <c r="L17" s="50"/>
      <c r="M17" s="49"/>
      <c r="N17" s="51"/>
    </row>
    <row r="18" spans="2:14" ht="27" customHeight="1" thickTop="1" thickBot="1" x14ac:dyDescent="0.25">
      <c r="B18" s="90" t="s">
        <v>10</v>
      </c>
      <c r="C18" s="91"/>
      <c r="D18" s="91" t="s">
        <v>48</v>
      </c>
      <c r="E18" s="91"/>
      <c r="F18" s="91"/>
      <c r="G18" s="91"/>
      <c r="H18" s="91"/>
      <c r="I18" s="92"/>
      <c r="J18" s="75">
        <f>SUM(J12:J16)</f>
        <v>5.8356000000000003</v>
      </c>
      <c r="K18" s="76">
        <f t="shared" ref="K18:N18" si="6">SUM(K12:K16)</f>
        <v>3.4651999999999998</v>
      </c>
      <c r="L18" s="77">
        <f t="shared" si="6"/>
        <v>0</v>
      </c>
      <c r="M18" s="78">
        <f t="shared" si="6"/>
        <v>0</v>
      </c>
      <c r="N18" s="79">
        <f t="shared" si="6"/>
        <v>9.3008000000000006</v>
      </c>
    </row>
    <row r="19" spans="2:14" ht="21.75" customHeight="1" thickTop="1" x14ac:dyDescent="0.2"/>
  </sheetData>
  <sheetProtection algorithmName="SHA-512" hashValue="hReqm4cRHMd1Gtuok4sx6E0VJi2UKjeIwlFs18taB4COJwdxnx3ZKwB5alS+C/QtGU3eMRWxKC+uxSMnXWH7Dg==" saltValue="IuzVHm5hzlkW7UcDS61phA==" spinCount="100000" sheet="1" objects="1" scenarios="1"/>
  <mergeCells count="15">
    <mergeCell ref="B18:C18"/>
    <mergeCell ref="D18:I18"/>
    <mergeCell ref="B1:N1"/>
    <mergeCell ref="J4:K8"/>
    <mergeCell ref="J3:K3"/>
    <mergeCell ref="L4:M8"/>
    <mergeCell ref="L3:M3"/>
    <mergeCell ref="C4:G4"/>
    <mergeCell ref="C5:G5"/>
    <mergeCell ref="C6:G6"/>
    <mergeCell ref="C7:G7"/>
    <mergeCell ref="C8:G8"/>
    <mergeCell ref="B3:I3"/>
    <mergeCell ref="B10:G10"/>
    <mergeCell ref="I10:N10"/>
  </mergeCells>
  <pageMargins left="0.51181102362204722" right="0.51181102362204722" top="0.78740157480314965" bottom="0.78740157480314965" header="0.31496062992125984" footer="0.31496062992125984"/>
  <pageSetup paperSize="9" scale="64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8" r:id="rId4" name="Spinner 8">
              <controlPr defaultSize="0" autoPict="0">
                <anchor moveWithCells="1" sizeWithCells="1">
                  <from>
                    <xdr:col>6</xdr:col>
                    <xdr:colOff>1209675</xdr:colOff>
                    <xdr:row>3</xdr:row>
                    <xdr:rowOff>38100</xdr:rowOff>
                  </from>
                  <to>
                    <xdr:col>8</xdr:col>
                    <xdr:colOff>95250</xdr:colOff>
                    <xdr:row>3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9" r:id="rId5" name="Spinner 9">
              <controlPr defaultSize="0" autoPict="0">
                <anchor moveWithCells="1" sizeWithCells="1">
                  <from>
                    <xdr:col>6</xdr:col>
                    <xdr:colOff>1209675</xdr:colOff>
                    <xdr:row>4</xdr:row>
                    <xdr:rowOff>38100</xdr:rowOff>
                  </from>
                  <to>
                    <xdr:col>8</xdr:col>
                    <xdr:colOff>95250</xdr:colOff>
                    <xdr:row>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0" r:id="rId6" name="Spinner 10">
              <controlPr defaultSize="0" autoPict="0">
                <anchor moveWithCells="1" sizeWithCells="1">
                  <from>
                    <xdr:col>6</xdr:col>
                    <xdr:colOff>1209675</xdr:colOff>
                    <xdr:row>5</xdr:row>
                    <xdr:rowOff>38100</xdr:rowOff>
                  </from>
                  <to>
                    <xdr:col>8</xdr:col>
                    <xdr:colOff>95250</xdr:colOff>
                    <xdr:row>5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1" r:id="rId7" name="Spinner 11">
              <controlPr defaultSize="0" autoPict="0">
                <anchor moveWithCells="1" sizeWithCells="1">
                  <from>
                    <xdr:col>6</xdr:col>
                    <xdr:colOff>1209675</xdr:colOff>
                    <xdr:row>6</xdr:row>
                    <xdr:rowOff>38100</xdr:rowOff>
                  </from>
                  <to>
                    <xdr:col>8</xdr:col>
                    <xdr:colOff>95250</xdr:colOff>
                    <xdr:row>6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2" r:id="rId8" name="Spinner 12">
              <controlPr defaultSize="0" autoPict="0">
                <anchor moveWithCells="1" sizeWithCells="1">
                  <from>
                    <xdr:col>6</xdr:col>
                    <xdr:colOff>1209675</xdr:colOff>
                    <xdr:row>7</xdr:row>
                    <xdr:rowOff>38100</xdr:rowOff>
                  </from>
                  <to>
                    <xdr:col>8</xdr:col>
                    <xdr:colOff>95250</xdr:colOff>
                    <xdr:row>7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3" r:id="rId9" name="Spinner 13">
              <controlPr defaultSize="0" autoPict="0" altText="">
                <anchor moveWithCells="1" sizeWithCells="1">
                  <from>
                    <xdr:col>11</xdr:col>
                    <xdr:colOff>28575</xdr:colOff>
                    <xdr:row>3</xdr:row>
                    <xdr:rowOff>314325</xdr:rowOff>
                  </from>
                  <to>
                    <xdr:col>11</xdr:col>
                    <xdr:colOff>428625</xdr:colOff>
                    <xdr:row>7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4" r:id="rId10" name="Spinner 14">
              <controlPr defaultSize="0" autoPict="0" altText="">
                <anchor moveWithCells="1" sizeWithCells="1">
                  <from>
                    <xdr:col>11</xdr:col>
                    <xdr:colOff>438150</xdr:colOff>
                    <xdr:row>3</xdr:row>
                    <xdr:rowOff>314325</xdr:rowOff>
                  </from>
                  <to>
                    <xdr:col>11</xdr:col>
                    <xdr:colOff>809625</xdr:colOff>
                    <xdr:row>7</xdr:row>
                    <xdr:rowOff>333375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L19"/>
  <sheetViews>
    <sheetView showGridLines="0" zoomScale="115" zoomScaleNormal="115" workbookViewId="0">
      <selection sqref="A1:XFD1048576"/>
    </sheetView>
  </sheetViews>
  <sheetFormatPr defaultRowHeight="12.75" x14ac:dyDescent="0.2"/>
  <cols>
    <col min="1" max="1" width="2.7109375" style="1" customWidth="1"/>
    <col min="2" max="2" width="27" style="1" bestFit="1" customWidth="1"/>
    <col min="3" max="3" width="9" style="1" bestFit="1" customWidth="1"/>
    <col min="4" max="4" width="7.7109375" style="1" customWidth="1"/>
    <col min="5" max="5" width="5.5703125" style="1" bestFit="1" customWidth="1"/>
    <col min="6" max="6" width="9" style="1" bestFit="1" customWidth="1"/>
    <col min="7" max="7" width="2.140625" style="1" bestFit="1" customWidth="1"/>
    <col min="8" max="8" width="16.140625" style="1" bestFit="1" customWidth="1"/>
    <col min="9" max="9" width="18.7109375" style="1" customWidth="1"/>
    <col min="10" max="10" width="41" style="1" customWidth="1"/>
    <col min="11" max="16384" width="9.140625" style="1"/>
  </cols>
  <sheetData>
    <row r="1" spans="2:12" ht="8.25" customHeight="1" x14ac:dyDescent="0.25">
      <c r="B1" s="112"/>
      <c r="C1" s="112"/>
      <c r="D1" s="112"/>
      <c r="E1" s="112"/>
      <c r="F1" s="112"/>
      <c r="G1" s="112"/>
      <c r="H1" s="112"/>
      <c r="I1" s="112"/>
      <c r="J1" s="112"/>
    </row>
    <row r="2" spans="2:12" ht="18.75" customHeight="1" thickBot="1" x14ac:dyDescent="0.25">
      <c r="B2" s="113" t="s">
        <v>35</v>
      </c>
      <c r="C2" s="113"/>
      <c r="D2" s="113"/>
      <c r="E2" s="113"/>
      <c r="F2" s="113"/>
      <c r="G2" s="113"/>
      <c r="H2" s="113"/>
      <c r="I2" s="113"/>
      <c r="J2" s="113"/>
    </row>
    <row r="3" spans="2:12" ht="20.100000000000001" customHeight="1" thickTop="1" thickBot="1" x14ac:dyDescent="0.25">
      <c r="B3" s="2" t="s">
        <v>13</v>
      </c>
      <c r="C3" s="114" t="s">
        <v>3</v>
      </c>
      <c r="D3" s="114"/>
      <c r="E3" s="114"/>
      <c r="F3" s="114"/>
      <c r="G3" s="114"/>
      <c r="H3" s="114"/>
      <c r="I3" s="2" t="s">
        <v>0</v>
      </c>
      <c r="J3" s="2" t="s">
        <v>5</v>
      </c>
    </row>
    <row r="4" spans="2:12" ht="18" customHeight="1" thickTop="1" thickBot="1" x14ac:dyDescent="0.25">
      <c r="B4" s="115">
        <f>'Simulador de Conta'!L4/'Simulador de Conta'!J4</f>
        <v>0</v>
      </c>
      <c r="C4" s="3" t="s">
        <v>20</v>
      </c>
      <c r="D4" s="4">
        <v>1</v>
      </c>
      <c r="E4" s="4" t="s">
        <v>1</v>
      </c>
      <c r="F4" s="5">
        <f>'Estrutura Tarifária'!F6</f>
        <v>5.8356000000000003</v>
      </c>
      <c r="G4" s="6" t="s">
        <v>2</v>
      </c>
      <c r="H4" s="7">
        <f t="shared" ref="H4:H10" si="0">D4*F4</f>
        <v>5.8356000000000003</v>
      </c>
      <c r="I4" s="118">
        <f>SUM(H4:H10)</f>
        <v>5.8356000000000003</v>
      </c>
      <c r="J4" s="121">
        <f>SUM(I4+I12)</f>
        <v>9.3008000000000006</v>
      </c>
    </row>
    <row r="5" spans="2:12" ht="18" customHeight="1" thickTop="1" thickBot="1" x14ac:dyDescent="0.25">
      <c r="B5" s="116"/>
      <c r="C5" s="3" t="s">
        <v>25</v>
      </c>
      <c r="D5" s="4">
        <f>IF($B$4&lt;='Estrutura Tarifária'!E7,B4,'Estrutura Tarifária'!E7)</f>
        <v>0</v>
      </c>
      <c r="E5" s="4" t="s">
        <v>1</v>
      </c>
      <c r="F5" s="5">
        <f>'Estrutura Tarifária'!F7</f>
        <v>0.64280000000000004</v>
      </c>
      <c r="G5" s="6" t="s">
        <v>2</v>
      </c>
      <c r="H5" s="7">
        <f t="shared" si="0"/>
        <v>0</v>
      </c>
      <c r="I5" s="119"/>
      <c r="J5" s="122"/>
      <c r="L5" s="8"/>
    </row>
    <row r="6" spans="2:12" ht="18" customHeight="1" thickTop="1" thickBot="1" x14ac:dyDescent="0.25">
      <c r="B6" s="116"/>
      <c r="C6" s="3" t="s">
        <v>26</v>
      </c>
      <c r="D6" s="4">
        <f>IF($B$4&gt;'Estrutura Tarifária'!E8,'Estrutura Tarifária'!E8-'Estrutura Tarifária'!E7,IF($B$4&lt;='Estrutura Tarifária'!E7,0,$B$4-SUM($D$5:D5)))</f>
        <v>0</v>
      </c>
      <c r="E6" s="4" t="s">
        <v>1</v>
      </c>
      <c r="F6" s="5">
        <f>'Estrutura Tarifária'!F8</f>
        <v>1.7356</v>
      </c>
      <c r="G6" s="6" t="s">
        <v>2</v>
      </c>
      <c r="H6" s="7">
        <f t="shared" si="0"/>
        <v>0</v>
      </c>
      <c r="I6" s="119"/>
      <c r="J6" s="122"/>
    </row>
    <row r="7" spans="2:12" ht="18" customHeight="1" thickTop="1" thickBot="1" x14ac:dyDescent="0.25">
      <c r="B7" s="116"/>
      <c r="C7" s="3" t="s">
        <v>27</v>
      </c>
      <c r="D7" s="4">
        <f>IF($B$4&gt;'Estrutura Tarifária'!E9,'Estrutura Tarifária'!E9-'Estrutura Tarifária'!E8,IF($B$4&lt;='Estrutura Tarifária'!E8,0,$B$4-SUM($D$5:D6)))</f>
        <v>0</v>
      </c>
      <c r="E7" s="4" t="s">
        <v>1</v>
      </c>
      <c r="F7" s="5">
        <f>'Estrutura Tarifária'!F9</f>
        <v>2.1695000000000002</v>
      </c>
      <c r="G7" s="6" t="s">
        <v>2</v>
      </c>
      <c r="H7" s="7">
        <f t="shared" si="0"/>
        <v>0</v>
      </c>
      <c r="I7" s="119"/>
      <c r="J7" s="122"/>
    </row>
    <row r="8" spans="2:12" ht="18" customHeight="1" thickTop="1" thickBot="1" x14ac:dyDescent="0.25">
      <c r="B8" s="116"/>
      <c r="C8" s="3" t="s">
        <v>28</v>
      </c>
      <c r="D8" s="4">
        <f>IF($B$4&gt;'Estrutura Tarifária'!E10,'Estrutura Tarifária'!E10-'Estrutura Tarifária'!E9,IF($B$4&lt;='Estrutura Tarifária'!E9,0,$B$4-SUM($D$5:D7)))</f>
        <v>0</v>
      </c>
      <c r="E8" s="4" t="s">
        <v>1</v>
      </c>
      <c r="F8" s="5">
        <f>'Estrutura Tarifária'!F10</f>
        <v>2.4588000000000001</v>
      </c>
      <c r="G8" s="6" t="s">
        <v>2</v>
      </c>
      <c r="H8" s="7">
        <f t="shared" si="0"/>
        <v>0</v>
      </c>
      <c r="I8" s="119"/>
      <c r="J8" s="122"/>
    </row>
    <row r="9" spans="2:12" ht="18" customHeight="1" thickTop="1" thickBot="1" x14ac:dyDescent="0.25">
      <c r="B9" s="116"/>
      <c r="C9" s="3" t="s">
        <v>29</v>
      </c>
      <c r="D9" s="4">
        <f>IF($B$4&gt;'Estrutura Tarifária'!E11,'Estrutura Tarifária'!E11-'Estrutura Tarifária'!E10,IF($B$4&lt;='Estrutura Tarifária'!E10,0,$B$4-SUM($D$5:D8)))</f>
        <v>0</v>
      </c>
      <c r="E9" s="4" t="s">
        <v>1</v>
      </c>
      <c r="F9" s="5">
        <f>'Estrutura Tarifária'!F11</f>
        <v>3.3275999999999999</v>
      </c>
      <c r="G9" s="6" t="s">
        <v>2</v>
      </c>
      <c r="H9" s="7">
        <f t="shared" si="0"/>
        <v>0</v>
      </c>
      <c r="I9" s="119"/>
      <c r="J9" s="122"/>
    </row>
    <row r="10" spans="2:12" ht="18" customHeight="1" thickTop="1" thickBot="1" x14ac:dyDescent="0.25">
      <c r="B10" s="116"/>
      <c r="C10" s="3" t="s">
        <v>30</v>
      </c>
      <c r="D10" s="4">
        <f>IF($B$4&gt;'Estrutura Tarifária'!D12,$B$4-SUM($D$5:D9),0)</f>
        <v>0</v>
      </c>
      <c r="E10" s="4" t="s">
        <v>1</v>
      </c>
      <c r="F10" s="5">
        <f>'Estrutura Tarifária'!F12</f>
        <v>4.34</v>
      </c>
      <c r="G10" s="6" t="s">
        <v>2</v>
      </c>
      <c r="H10" s="7">
        <f t="shared" si="0"/>
        <v>0</v>
      </c>
      <c r="I10" s="120"/>
      <c r="J10" s="122"/>
    </row>
    <row r="11" spans="2:12" ht="20.100000000000001" customHeight="1" thickTop="1" thickBot="1" x14ac:dyDescent="0.25">
      <c r="B11" s="116"/>
      <c r="C11" s="124" t="s">
        <v>4</v>
      </c>
      <c r="D11" s="125"/>
      <c r="E11" s="125"/>
      <c r="F11" s="125"/>
      <c r="G11" s="125"/>
      <c r="H11" s="126"/>
      <c r="I11" s="9" t="s">
        <v>0</v>
      </c>
      <c r="J11" s="122"/>
    </row>
    <row r="12" spans="2:12" ht="18" customHeight="1" thickTop="1" thickBot="1" x14ac:dyDescent="0.25">
      <c r="B12" s="116"/>
      <c r="C12" s="10">
        <f t="shared" ref="C12:C18" si="1">D4</f>
        <v>1</v>
      </c>
      <c r="D12" s="11">
        <f>'Estrutura Tarifária'!G6</f>
        <v>0.5938035506203303</v>
      </c>
      <c r="E12" s="127">
        <f>D12*F4</f>
        <v>3.4651999999999998</v>
      </c>
      <c r="F12" s="127"/>
      <c r="G12" s="6" t="s">
        <v>2</v>
      </c>
      <c r="H12" s="7">
        <f>C12*E12</f>
        <v>3.4651999999999998</v>
      </c>
      <c r="I12" s="118">
        <f>SUM(H12:H18)</f>
        <v>3.4651999999999998</v>
      </c>
      <c r="J12" s="122"/>
    </row>
    <row r="13" spans="2:12" ht="18" customHeight="1" thickTop="1" thickBot="1" x14ac:dyDescent="0.25">
      <c r="B13" s="116"/>
      <c r="C13" s="10">
        <f t="shared" si="1"/>
        <v>0</v>
      </c>
      <c r="D13" s="11">
        <f>'Estrutura Tarifária'!G7</f>
        <v>0.62507778469197262</v>
      </c>
      <c r="E13" s="127">
        <f t="shared" ref="E13:E18" si="2">D13*F5</f>
        <v>0.40180000000000005</v>
      </c>
      <c r="F13" s="127"/>
      <c r="G13" s="6" t="s">
        <v>2</v>
      </c>
      <c r="H13" s="7">
        <f t="shared" ref="H13:H18" si="3">C13*E13</f>
        <v>0</v>
      </c>
      <c r="I13" s="119"/>
      <c r="J13" s="122"/>
    </row>
    <row r="14" spans="2:12" ht="18" customHeight="1" thickTop="1" thickBot="1" x14ac:dyDescent="0.25">
      <c r="B14" s="116"/>
      <c r="C14" s="10">
        <f t="shared" si="1"/>
        <v>0</v>
      </c>
      <c r="D14" s="11">
        <f>'Estrutura Tarifária'!G8</f>
        <v>0.58331412767918878</v>
      </c>
      <c r="E14" s="127">
        <f t="shared" si="2"/>
        <v>1.0124</v>
      </c>
      <c r="F14" s="127"/>
      <c r="G14" s="6" t="s">
        <v>2</v>
      </c>
      <c r="H14" s="7">
        <f t="shared" si="3"/>
        <v>0</v>
      </c>
      <c r="I14" s="119"/>
      <c r="J14" s="122"/>
    </row>
    <row r="15" spans="2:12" ht="18" customHeight="1" thickTop="1" thickBot="1" x14ac:dyDescent="0.25">
      <c r="B15" s="116"/>
      <c r="C15" s="10">
        <f t="shared" si="1"/>
        <v>0</v>
      </c>
      <c r="D15" s="11">
        <f>'Estrutura Tarifária'!G9</f>
        <v>0.58008757778289921</v>
      </c>
      <c r="E15" s="127">
        <f t="shared" si="2"/>
        <v>1.2585</v>
      </c>
      <c r="F15" s="127"/>
      <c r="G15" s="6" t="s">
        <v>2</v>
      </c>
      <c r="H15" s="7">
        <f t="shared" si="3"/>
        <v>0</v>
      </c>
      <c r="I15" s="119"/>
      <c r="J15" s="122"/>
    </row>
    <row r="16" spans="2:12" ht="18" customHeight="1" thickTop="1" thickBot="1" x14ac:dyDescent="0.25">
      <c r="B16" s="116"/>
      <c r="C16" s="10">
        <f t="shared" si="1"/>
        <v>0</v>
      </c>
      <c r="D16" s="11">
        <f>'Estrutura Tarifária'!G10</f>
        <v>0.70013827883520419</v>
      </c>
      <c r="E16" s="127">
        <f t="shared" si="2"/>
        <v>1.7215</v>
      </c>
      <c r="F16" s="127"/>
      <c r="G16" s="6" t="s">
        <v>2</v>
      </c>
      <c r="H16" s="7">
        <f t="shared" si="3"/>
        <v>0</v>
      </c>
      <c r="I16" s="119"/>
      <c r="J16" s="122"/>
    </row>
    <row r="17" spans="2:10" ht="18" customHeight="1" thickTop="1" thickBot="1" x14ac:dyDescent="0.25">
      <c r="B17" s="116"/>
      <c r="C17" s="10">
        <f t="shared" si="1"/>
        <v>0</v>
      </c>
      <c r="D17" s="11">
        <f>'Estrutura Tarifária'!G11</f>
        <v>0.69996393797331413</v>
      </c>
      <c r="E17" s="127">
        <f t="shared" si="2"/>
        <v>2.3292000000000002</v>
      </c>
      <c r="F17" s="127"/>
      <c r="G17" s="6" t="s">
        <v>2</v>
      </c>
      <c r="H17" s="7">
        <f t="shared" si="3"/>
        <v>0</v>
      </c>
      <c r="I17" s="119"/>
      <c r="J17" s="122"/>
    </row>
    <row r="18" spans="2:10" ht="18" customHeight="1" thickTop="1" thickBot="1" x14ac:dyDescent="0.25">
      <c r="B18" s="117"/>
      <c r="C18" s="10">
        <f t="shared" si="1"/>
        <v>0</v>
      </c>
      <c r="D18" s="11">
        <f>'Estrutura Tarifária'!G12</f>
        <v>0.70006912442396318</v>
      </c>
      <c r="E18" s="127">
        <f t="shared" si="2"/>
        <v>3.0383</v>
      </c>
      <c r="F18" s="127"/>
      <c r="G18" s="6" t="s">
        <v>2</v>
      </c>
      <c r="H18" s="7">
        <f t="shared" si="3"/>
        <v>0</v>
      </c>
      <c r="I18" s="120"/>
      <c r="J18" s="123"/>
    </row>
    <row r="19" spans="2:10" ht="13.5" thickTop="1" x14ac:dyDescent="0.2"/>
  </sheetData>
  <sheetProtection algorithmName="SHA-512" hashValue="BCq9mUlsUTPb5HMiU7hxrZAz+/hPZbQIQLWfN21+YX+hFIrtPYi9tvSu/46l1/cKEtfiqgwU1XEsjRATU0bENA==" saltValue="BVA+n7LB6BfUXIy3HwEXcQ==" spinCount="100000" sheet="1" objects="1" scenarios="1"/>
  <mergeCells count="15">
    <mergeCell ref="B1:J1"/>
    <mergeCell ref="B2:J2"/>
    <mergeCell ref="C3:H3"/>
    <mergeCell ref="B4:B18"/>
    <mergeCell ref="I4:I10"/>
    <mergeCell ref="J4:J18"/>
    <mergeCell ref="C11:H11"/>
    <mergeCell ref="E12:F12"/>
    <mergeCell ref="I12:I18"/>
    <mergeCell ref="E13:F13"/>
    <mergeCell ref="E14:F14"/>
    <mergeCell ref="E15:F15"/>
    <mergeCell ref="E16:F16"/>
    <mergeCell ref="E17:F17"/>
    <mergeCell ref="E18:F18"/>
  </mergeCells>
  <printOptions horizontalCentered="1"/>
  <pageMargins left="0.15748031496062992" right="0.17" top="0.42" bottom="0.3" header="0.3" footer="0.2"/>
  <pageSetup paperSize="9" scale="74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L19"/>
  <sheetViews>
    <sheetView showGridLines="0" zoomScale="115" zoomScaleNormal="115" workbookViewId="0">
      <selection activeCell="F5" sqref="F5"/>
    </sheetView>
  </sheetViews>
  <sheetFormatPr defaultRowHeight="12.75" x14ac:dyDescent="0.2"/>
  <cols>
    <col min="1" max="1" width="2.7109375" style="1" customWidth="1"/>
    <col min="2" max="2" width="18" style="1" bestFit="1" customWidth="1"/>
    <col min="3" max="3" width="9" style="1" bestFit="1" customWidth="1"/>
    <col min="4" max="4" width="7.7109375" style="1" customWidth="1"/>
    <col min="5" max="5" width="5.5703125" style="1" bestFit="1" customWidth="1"/>
    <col min="6" max="6" width="9" style="1" bestFit="1" customWidth="1"/>
    <col min="7" max="7" width="2.140625" style="1" bestFit="1" customWidth="1"/>
    <col min="8" max="8" width="16.140625" style="1" bestFit="1" customWidth="1"/>
    <col min="9" max="9" width="18.7109375" style="1" customWidth="1"/>
    <col min="10" max="10" width="41" style="1" customWidth="1"/>
    <col min="11" max="16384" width="9.140625" style="1"/>
  </cols>
  <sheetData>
    <row r="1" spans="2:12" ht="8.25" customHeight="1" x14ac:dyDescent="0.25">
      <c r="B1" s="112"/>
      <c r="C1" s="112"/>
      <c r="D1" s="112"/>
      <c r="E1" s="112"/>
      <c r="F1" s="112"/>
      <c r="G1" s="112"/>
      <c r="H1" s="112"/>
      <c r="I1" s="112"/>
      <c r="J1" s="112"/>
    </row>
    <row r="2" spans="2:12" ht="18.75" customHeight="1" thickBot="1" x14ac:dyDescent="0.25">
      <c r="B2" s="113" t="s">
        <v>52</v>
      </c>
      <c r="C2" s="113"/>
      <c r="D2" s="113"/>
      <c r="E2" s="113"/>
      <c r="F2" s="113"/>
      <c r="G2" s="113"/>
      <c r="H2" s="113"/>
      <c r="I2" s="113"/>
      <c r="J2" s="113"/>
    </row>
    <row r="3" spans="2:12" ht="20.100000000000001" customHeight="1" thickTop="1" thickBot="1" x14ac:dyDescent="0.25">
      <c r="B3" s="2" t="s">
        <v>13</v>
      </c>
      <c r="C3" s="114" t="s">
        <v>3</v>
      </c>
      <c r="D3" s="114"/>
      <c r="E3" s="114"/>
      <c r="F3" s="114"/>
      <c r="G3" s="114"/>
      <c r="H3" s="114"/>
      <c r="I3" s="2" t="s">
        <v>0</v>
      </c>
      <c r="J3" s="2" t="s">
        <v>5</v>
      </c>
    </row>
    <row r="4" spans="2:12" ht="18" customHeight="1" thickTop="1" thickBot="1" x14ac:dyDescent="0.25">
      <c r="B4" s="115">
        <f>'Simulador de Conta'!L4/'Simulador de Conta'!J4</f>
        <v>0</v>
      </c>
      <c r="C4" s="3" t="s">
        <v>20</v>
      </c>
      <c r="D4" s="4">
        <v>1</v>
      </c>
      <c r="E4" s="4" t="s">
        <v>1</v>
      </c>
      <c r="F4" s="5">
        <f>'Estrutura Tarifária'!F16</f>
        <v>11.671099999999999</v>
      </c>
      <c r="G4" s="6" t="s">
        <v>2</v>
      </c>
      <c r="H4" s="7">
        <f t="shared" ref="H4:H10" si="0">D4*F4</f>
        <v>11.671099999999999</v>
      </c>
      <c r="I4" s="118">
        <f>SUM(H4:H10)</f>
        <v>11.671099999999999</v>
      </c>
      <c r="J4" s="121">
        <f>SUM(I4+I12)</f>
        <v>18.601500000000001</v>
      </c>
    </row>
    <row r="5" spans="2:12" ht="18" customHeight="1" thickTop="1" thickBot="1" x14ac:dyDescent="0.25">
      <c r="B5" s="116"/>
      <c r="C5" s="3" t="s">
        <v>25</v>
      </c>
      <c r="D5" s="4">
        <f>IF($B$4&lt;='Estrutura Tarifária'!E17,B4,'Estrutura Tarifária'!E17)</f>
        <v>0</v>
      </c>
      <c r="E5" s="4" t="s">
        <v>1</v>
      </c>
      <c r="F5" s="5">
        <f>'Estrutura Tarifária'!F17</f>
        <v>1.2856000000000001</v>
      </c>
      <c r="G5" s="6" t="s">
        <v>2</v>
      </c>
      <c r="H5" s="7">
        <f t="shared" si="0"/>
        <v>0</v>
      </c>
      <c r="I5" s="119"/>
      <c r="J5" s="122"/>
      <c r="L5" s="8"/>
    </row>
    <row r="6" spans="2:12" ht="18" customHeight="1" thickTop="1" thickBot="1" x14ac:dyDescent="0.25">
      <c r="B6" s="116"/>
      <c r="C6" s="3" t="s">
        <v>26</v>
      </c>
      <c r="D6" s="4">
        <f>IF($B$4&gt;'Estrutura Tarifária'!E18,'Estrutura Tarifária'!E18-'Estrutura Tarifária'!E17,IF($B$4&lt;='Estrutura Tarifária'!E17,0,$B$4-SUM($D$5:D5)))</f>
        <v>0</v>
      </c>
      <c r="E6" s="4" t="s">
        <v>1</v>
      </c>
      <c r="F6" s="5">
        <f>'Estrutura Tarifária'!F18</f>
        <v>3.4712000000000001</v>
      </c>
      <c r="G6" s="6" t="s">
        <v>2</v>
      </c>
      <c r="H6" s="7">
        <f t="shared" si="0"/>
        <v>0</v>
      </c>
      <c r="I6" s="119"/>
      <c r="J6" s="122"/>
    </row>
    <row r="7" spans="2:12" ht="18" customHeight="1" thickTop="1" thickBot="1" x14ac:dyDescent="0.25">
      <c r="B7" s="116"/>
      <c r="C7" s="3" t="s">
        <v>27</v>
      </c>
      <c r="D7" s="4">
        <f>IF($B$4&gt;'Estrutura Tarifária'!E19,'Estrutura Tarifária'!E19-'Estrutura Tarifária'!E18,IF($B$4&lt;='Estrutura Tarifária'!E18,0,$B$4-SUM($D$5:D6)))</f>
        <v>0</v>
      </c>
      <c r="E7" s="4" t="s">
        <v>1</v>
      </c>
      <c r="F7" s="5">
        <f>'Estrutura Tarifária'!F19</f>
        <v>4.3390000000000004</v>
      </c>
      <c r="G7" s="6" t="s">
        <v>2</v>
      </c>
      <c r="H7" s="7">
        <f t="shared" si="0"/>
        <v>0</v>
      </c>
      <c r="I7" s="119"/>
      <c r="J7" s="122"/>
    </row>
    <row r="8" spans="2:12" ht="18" customHeight="1" thickTop="1" thickBot="1" x14ac:dyDescent="0.25">
      <c r="B8" s="116"/>
      <c r="C8" s="3" t="s">
        <v>28</v>
      </c>
      <c r="D8" s="4">
        <f>IF($B$4&gt;'Estrutura Tarifária'!E20,'Estrutura Tarifária'!E20-'Estrutura Tarifária'!E19,IF($B$4&lt;='Estrutura Tarifária'!E19,0,$B$4-SUM($D$5:D7)))</f>
        <v>0</v>
      </c>
      <c r="E8" s="4" t="s">
        <v>1</v>
      </c>
      <c r="F8" s="5">
        <f>'Estrutura Tarifária'!F20</f>
        <v>4.9175000000000004</v>
      </c>
      <c r="G8" s="6" t="s">
        <v>2</v>
      </c>
      <c r="H8" s="7">
        <f t="shared" si="0"/>
        <v>0</v>
      </c>
      <c r="I8" s="119"/>
      <c r="J8" s="122"/>
    </row>
    <row r="9" spans="2:12" ht="18" customHeight="1" thickTop="1" thickBot="1" x14ac:dyDescent="0.25">
      <c r="B9" s="116"/>
      <c r="C9" s="3" t="s">
        <v>29</v>
      </c>
      <c r="D9" s="4">
        <f>IF($B$4&gt;'Estrutura Tarifária'!E21,'Estrutura Tarifária'!E21-'Estrutura Tarifária'!E20,IF($B$4&lt;='Estrutura Tarifária'!E20,0,$B$4-SUM($D$5:D8)))</f>
        <v>0</v>
      </c>
      <c r="E9" s="4" t="s">
        <v>1</v>
      </c>
      <c r="F9" s="5">
        <f>'Estrutura Tarifária'!F21</f>
        <v>6.6542000000000003</v>
      </c>
      <c r="G9" s="6" t="s">
        <v>2</v>
      </c>
      <c r="H9" s="7">
        <f t="shared" si="0"/>
        <v>0</v>
      </c>
      <c r="I9" s="119"/>
      <c r="J9" s="122"/>
    </row>
    <row r="10" spans="2:12" ht="18" customHeight="1" thickTop="1" thickBot="1" x14ac:dyDescent="0.25">
      <c r="B10" s="116"/>
      <c r="C10" s="3" t="s">
        <v>30</v>
      </c>
      <c r="D10" s="4">
        <f>IF($B$4&gt;'Estrutura Tarifária'!D22,$B$4-SUM($D$5:D9),0)</f>
        <v>0</v>
      </c>
      <c r="E10" s="4" t="s">
        <v>1</v>
      </c>
      <c r="F10" s="5">
        <f>'Estrutura Tarifária'!F22</f>
        <v>8.6790000000000003</v>
      </c>
      <c r="G10" s="6" t="s">
        <v>2</v>
      </c>
      <c r="H10" s="7">
        <f t="shared" si="0"/>
        <v>0</v>
      </c>
      <c r="I10" s="120"/>
      <c r="J10" s="122"/>
    </row>
    <row r="11" spans="2:12" ht="20.100000000000001" customHeight="1" thickTop="1" thickBot="1" x14ac:dyDescent="0.25">
      <c r="B11" s="116"/>
      <c r="C11" s="124" t="s">
        <v>4</v>
      </c>
      <c r="D11" s="125"/>
      <c r="E11" s="125"/>
      <c r="F11" s="125"/>
      <c r="G11" s="125"/>
      <c r="H11" s="126"/>
      <c r="I11" s="9" t="s">
        <v>0</v>
      </c>
      <c r="J11" s="122"/>
    </row>
    <row r="12" spans="2:12" ht="18" customHeight="1" thickTop="1" thickBot="1" x14ac:dyDescent="0.25">
      <c r="B12" s="116"/>
      <c r="C12" s="10">
        <f t="shared" ref="C12:C18" si="1">D4</f>
        <v>1</v>
      </c>
      <c r="D12" s="11">
        <f>'Estrutura Tarifária'!G16</f>
        <v>0.59380863843168175</v>
      </c>
      <c r="E12" s="127">
        <f>D12*F4</f>
        <v>6.9304000000000006</v>
      </c>
      <c r="F12" s="127"/>
      <c r="G12" s="6" t="s">
        <v>2</v>
      </c>
      <c r="H12" s="7">
        <f>C12*E12</f>
        <v>6.9304000000000006</v>
      </c>
      <c r="I12" s="118">
        <f>SUM(H12:H18)</f>
        <v>6.9304000000000006</v>
      </c>
      <c r="J12" s="122"/>
    </row>
    <row r="13" spans="2:12" ht="18" customHeight="1" thickTop="1" thickBot="1" x14ac:dyDescent="0.25">
      <c r="B13" s="116"/>
      <c r="C13" s="10">
        <f t="shared" si="1"/>
        <v>0</v>
      </c>
      <c r="D13" s="11">
        <f>'Estrutura Tarifária'!G17</f>
        <v>0.625</v>
      </c>
      <c r="E13" s="127">
        <f t="shared" ref="E13:E18" si="2">D13*F5</f>
        <v>0.8035000000000001</v>
      </c>
      <c r="F13" s="127"/>
      <c r="G13" s="6" t="s">
        <v>2</v>
      </c>
      <c r="H13" s="7">
        <f t="shared" ref="H13:H18" si="3">C13*E13</f>
        <v>0</v>
      </c>
      <c r="I13" s="119"/>
      <c r="J13" s="122"/>
    </row>
    <row r="14" spans="2:12" ht="18" customHeight="1" thickTop="1" thickBot="1" x14ac:dyDescent="0.25">
      <c r="B14" s="116"/>
      <c r="C14" s="10">
        <f t="shared" si="1"/>
        <v>0</v>
      </c>
      <c r="D14" s="11">
        <f>'Estrutura Tarifária'!G18</f>
        <v>0.58305485134823687</v>
      </c>
      <c r="E14" s="127">
        <f t="shared" si="2"/>
        <v>2.0238999999999998</v>
      </c>
      <c r="F14" s="127"/>
      <c r="G14" s="6" t="s">
        <v>2</v>
      </c>
      <c r="H14" s="7">
        <f t="shared" si="3"/>
        <v>0</v>
      </c>
      <c r="I14" s="119"/>
      <c r="J14" s="122"/>
    </row>
    <row r="15" spans="2:12" ht="18" customHeight="1" thickTop="1" thickBot="1" x14ac:dyDescent="0.25">
      <c r="B15" s="116"/>
      <c r="C15" s="10">
        <f t="shared" si="1"/>
        <v>0</v>
      </c>
      <c r="D15" s="11">
        <f>'Estrutura Tarifária'!G19</f>
        <v>0.57985710993316431</v>
      </c>
      <c r="E15" s="127">
        <f t="shared" si="2"/>
        <v>2.516</v>
      </c>
      <c r="F15" s="127"/>
      <c r="G15" s="6" t="s">
        <v>2</v>
      </c>
      <c r="H15" s="7">
        <f t="shared" si="3"/>
        <v>0</v>
      </c>
      <c r="I15" s="119"/>
      <c r="J15" s="122"/>
    </row>
    <row r="16" spans="2:12" ht="18" customHeight="1" thickTop="1" thickBot="1" x14ac:dyDescent="0.25">
      <c r="B16" s="116"/>
      <c r="C16" s="10">
        <f t="shared" si="1"/>
        <v>0</v>
      </c>
      <c r="D16" s="11">
        <f>'Estrutura Tarifária'!G20</f>
        <v>0.70017285205897295</v>
      </c>
      <c r="E16" s="127">
        <f t="shared" si="2"/>
        <v>3.4430999999999998</v>
      </c>
      <c r="F16" s="127"/>
      <c r="G16" s="6" t="s">
        <v>2</v>
      </c>
      <c r="H16" s="7">
        <f t="shared" si="3"/>
        <v>0</v>
      </c>
      <c r="I16" s="119"/>
      <c r="J16" s="122"/>
    </row>
    <row r="17" spans="2:10" ht="18" customHeight="1" thickTop="1" thickBot="1" x14ac:dyDescent="0.25">
      <c r="B17" s="116"/>
      <c r="C17" s="10">
        <f t="shared" si="1"/>
        <v>0</v>
      </c>
      <c r="D17" s="11">
        <f>'Estrutura Tarifária'!G21</f>
        <v>0.70006912927173814</v>
      </c>
      <c r="E17" s="127">
        <f t="shared" si="2"/>
        <v>4.6584000000000003</v>
      </c>
      <c r="F17" s="127"/>
      <c r="G17" s="6" t="s">
        <v>2</v>
      </c>
      <c r="H17" s="7">
        <f t="shared" si="3"/>
        <v>0</v>
      </c>
      <c r="I17" s="119"/>
      <c r="J17" s="122"/>
    </row>
    <row r="18" spans="2:10" ht="18" customHeight="1" thickTop="1" thickBot="1" x14ac:dyDescent="0.25">
      <c r="B18" s="117"/>
      <c r="C18" s="10">
        <f t="shared" si="1"/>
        <v>0</v>
      </c>
      <c r="D18" s="11">
        <f>'Estrutura Tarifária'!G22</f>
        <v>0.70003456619426196</v>
      </c>
      <c r="E18" s="127">
        <f t="shared" si="2"/>
        <v>6.0755999999999997</v>
      </c>
      <c r="F18" s="127"/>
      <c r="G18" s="6" t="s">
        <v>2</v>
      </c>
      <c r="H18" s="7">
        <f t="shared" si="3"/>
        <v>0</v>
      </c>
      <c r="I18" s="120"/>
      <c r="J18" s="123"/>
    </row>
    <row r="19" spans="2:10" ht="13.5" thickTop="1" x14ac:dyDescent="0.2"/>
  </sheetData>
  <sheetProtection algorithmName="SHA-512" hashValue="TXaFAjLiXLQuqJESkmSdhh8ibx3SqGdSNYAQQmeRP/L4Cq0R9TE+lcYvvIXmwJFV1jypdVYzNmOor3TLZ6a0BQ==" saltValue="XyQPP6X9A3yy7JZzcjeUmw==" spinCount="100000" sheet="1" objects="1" scenarios="1"/>
  <mergeCells count="15">
    <mergeCell ref="B1:J1"/>
    <mergeCell ref="B2:J2"/>
    <mergeCell ref="C3:H3"/>
    <mergeCell ref="B4:B18"/>
    <mergeCell ref="I4:I10"/>
    <mergeCell ref="J4:J18"/>
    <mergeCell ref="C11:H11"/>
    <mergeCell ref="I12:I18"/>
    <mergeCell ref="E12:F12"/>
    <mergeCell ref="E18:F18"/>
    <mergeCell ref="E13:F13"/>
    <mergeCell ref="E14:F14"/>
    <mergeCell ref="E15:F15"/>
    <mergeCell ref="E16:F16"/>
    <mergeCell ref="E17:F17"/>
  </mergeCells>
  <phoneticPr fontId="0" type="noConversion"/>
  <printOptions horizontalCentered="1"/>
  <pageMargins left="0.15748031496062992" right="0.17" top="0.42" bottom="0.3" header="0.3" footer="0.2"/>
  <pageSetup paperSize="9" scale="7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L19"/>
  <sheetViews>
    <sheetView showGridLines="0" zoomScale="115" zoomScaleNormal="115" workbookViewId="0">
      <selection activeCell="E12" sqref="E12:F12"/>
    </sheetView>
  </sheetViews>
  <sheetFormatPr defaultRowHeight="12.75" x14ac:dyDescent="0.2"/>
  <cols>
    <col min="1" max="1" width="2.7109375" style="1" customWidth="1"/>
    <col min="2" max="2" width="18" style="1" bestFit="1" customWidth="1"/>
    <col min="3" max="3" width="9" style="1" bestFit="1" customWidth="1"/>
    <col min="4" max="4" width="7.7109375" style="1" customWidth="1"/>
    <col min="5" max="5" width="5.5703125" style="1" bestFit="1" customWidth="1"/>
    <col min="6" max="6" width="9" style="1" bestFit="1" customWidth="1"/>
    <col min="7" max="7" width="2.140625" style="1" bestFit="1" customWidth="1"/>
    <col min="8" max="8" width="16.140625" style="1" bestFit="1" customWidth="1"/>
    <col min="9" max="9" width="18.7109375" style="1" customWidth="1"/>
    <col min="10" max="10" width="41" style="1" customWidth="1"/>
    <col min="11" max="16384" width="9.140625" style="1"/>
  </cols>
  <sheetData>
    <row r="1" spans="2:12" ht="8.25" customHeight="1" x14ac:dyDescent="0.25">
      <c r="B1" s="112"/>
      <c r="C1" s="112"/>
      <c r="D1" s="112"/>
      <c r="E1" s="112"/>
      <c r="F1" s="112"/>
      <c r="G1" s="112"/>
      <c r="H1" s="112"/>
      <c r="I1" s="112"/>
      <c r="J1" s="112"/>
    </row>
    <row r="2" spans="2:12" ht="18.75" customHeight="1" thickBot="1" x14ac:dyDescent="0.25">
      <c r="B2" s="113" t="s">
        <v>51</v>
      </c>
      <c r="C2" s="113"/>
      <c r="D2" s="113"/>
      <c r="E2" s="113"/>
      <c r="F2" s="113"/>
      <c r="G2" s="113"/>
      <c r="H2" s="113"/>
      <c r="I2" s="113"/>
      <c r="J2" s="113"/>
    </row>
    <row r="3" spans="2:12" ht="20.100000000000001" customHeight="1" thickTop="1" thickBot="1" x14ac:dyDescent="0.25">
      <c r="B3" s="2" t="s">
        <v>13</v>
      </c>
      <c r="C3" s="114" t="s">
        <v>3</v>
      </c>
      <c r="D3" s="114"/>
      <c r="E3" s="114"/>
      <c r="F3" s="114"/>
      <c r="G3" s="114"/>
      <c r="H3" s="114"/>
      <c r="I3" s="2" t="s">
        <v>0</v>
      </c>
      <c r="J3" s="2" t="s">
        <v>5</v>
      </c>
    </row>
    <row r="4" spans="2:12" ht="18" customHeight="1" thickTop="1" thickBot="1" x14ac:dyDescent="0.25">
      <c r="B4" s="115">
        <f>'Simulador de Conta'!L4/'Simulador de Conta'!J4</f>
        <v>0</v>
      </c>
      <c r="C4" s="3" t="s">
        <v>20</v>
      </c>
      <c r="D4" s="4">
        <v>1</v>
      </c>
      <c r="E4" s="4" t="s">
        <v>1</v>
      </c>
      <c r="F4" s="86">
        <f>'Estrutura Tarifária'!F26</f>
        <v>12.6052</v>
      </c>
      <c r="G4" s="6" t="s">
        <v>2</v>
      </c>
      <c r="H4" s="7">
        <f t="shared" ref="H4:H10" si="0">D4*F4</f>
        <v>12.6052</v>
      </c>
      <c r="I4" s="118">
        <f>SUM(H4:H10)</f>
        <v>12.6052</v>
      </c>
      <c r="J4" s="121">
        <f>SUM(I4+I12)</f>
        <v>21.443899999999999</v>
      </c>
    </row>
    <row r="5" spans="2:12" ht="18" customHeight="1" thickTop="1" thickBot="1" x14ac:dyDescent="0.25">
      <c r="B5" s="116"/>
      <c r="C5" s="3" t="s">
        <v>25</v>
      </c>
      <c r="D5" s="4">
        <f>IF($B$4&lt;='Estrutura Tarifária'!E17,B4,'Estrutura Tarifária'!E17)</f>
        <v>0</v>
      </c>
      <c r="E5" s="4" t="s">
        <v>1</v>
      </c>
      <c r="F5" s="86">
        <f>'Estrutura Tarifária'!F27</f>
        <v>1.2856000000000001</v>
      </c>
      <c r="G5" s="6" t="s">
        <v>2</v>
      </c>
      <c r="H5" s="7">
        <f t="shared" si="0"/>
        <v>0</v>
      </c>
      <c r="I5" s="119"/>
      <c r="J5" s="122"/>
      <c r="L5" s="8"/>
    </row>
    <row r="6" spans="2:12" ht="18" customHeight="1" thickTop="1" thickBot="1" x14ac:dyDescent="0.25">
      <c r="B6" s="116"/>
      <c r="C6" s="3" t="s">
        <v>26</v>
      </c>
      <c r="D6" s="4">
        <f>IF($B$4&gt;'Estrutura Tarifária'!E18,'Estrutura Tarifária'!E18-'Estrutura Tarifária'!E17,IF($B$4&lt;='Estrutura Tarifária'!E17,0,$B$4-SUM($D$5:D5)))</f>
        <v>0</v>
      </c>
      <c r="E6" s="4" t="s">
        <v>1</v>
      </c>
      <c r="F6" s="86">
        <f>'Estrutura Tarifária'!F28</f>
        <v>3.6168</v>
      </c>
      <c r="G6" s="6" t="s">
        <v>2</v>
      </c>
      <c r="H6" s="7">
        <f t="shared" si="0"/>
        <v>0</v>
      </c>
      <c r="I6" s="119"/>
      <c r="J6" s="122"/>
    </row>
    <row r="7" spans="2:12" ht="18" customHeight="1" thickTop="1" thickBot="1" x14ac:dyDescent="0.25">
      <c r="B7" s="116"/>
      <c r="C7" s="3" t="s">
        <v>27</v>
      </c>
      <c r="D7" s="4">
        <f>IF($B$4&gt;'Estrutura Tarifária'!E19,'Estrutura Tarifária'!E19-'Estrutura Tarifária'!E18,IF($B$4&lt;='Estrutura Tarifária'!E18,0,$B$4-SUM($D$5:D6)))</f>
        <v>0</v>
      </c>
      <c r="E7" s="4" t="s">
        <v>1</v>
      </c>
      <c r="F7" s="86">
        <f>'Estrutura Tarifária'!F29</f>
        <v>4.3390000000000004</v>
      </c>
      <c r="G7" s="6" t="s">
        <v>2</v>
      </c>
      <c r="H7" s="7">
        <f t="shared" si="0"/>
        <v>0</v>
      </c>
      <c r="I7" s="119"/>
      <c r="J7" s="122"/>
    </row>
    <row r="8" spans="2:12" ht="18" customHeight="1" thickTop="1" thickBot="1" x14ac:dyDescent="0.25">
      <c r="B8" s="116"/>
      <c r="C8" s="3" t="s">
        <v>28</v>
      </c>
      <c r="D8" s="4">
        <f>IF($B$4&gt;'Estrutura Tarifária'!E20,'Estrutura Tarifária'!E20-'Estrutura Tarifária'!E19,IF($B$4&lt;='Estrutura Tarifária'!E19,0,$B$4-SUM($D$5:D7)))</f>
        <v>0</v>
      </c>
      <c r="E8" s="4" t="s">
        <v>1</v>
      </c>
      <c r="F8" s="86">
        <f>'Estrutura Tarifária'!F30</f>
        <v>4.9175000000000004</v>
      </c>
      <c r="G8" s="6" t="s">
        <v>2</v>
      </c>
      <c r="H8" s="7">
        <f t="shared" si="0"/>
        <v>0</v>
      </c>
      <c r="I8" s="119"/>
      <c r="J8" s="122"/>
    </row>
    <row r="9" spans="2:12" ht="18" customHeight="1" thickTop="1" thickBot="1" x14ac:dyDescent="0.25">
      <c r="B9" s="116"/>
      <c r="C9" s="3" t="s">
        <v>29</v>
      </c>
      <c r="D9" s="4">
        <f>IF($B$4&gt;'Estrutura Tarifária'!E21,'Estrutura Tarifária'!E21-'Estrutura Tarifária'!E20,IF($B$4&lt;='Estrutura Tarifária'!E20,0,$B$4-SUM($D$5:D8)))</f>
        <v>0</v>
      </c>
      <c r="E9" s="4" t="s">
        <v>1</v>
      </c>
      <c r="F9" s="86">
        <f>'Estrutura Tarifária'!F31</f>
        <v>6.9443999999999999</v>
      </c>
      <c r="G9" s="6" t="s">
        <v>2</v>
      </c>
      <c r="H9" s="7">
        <f t="shared" si="0"/>
        <v>0</v>
      </c>
      <c r="I9" s="119"/>
      <c r="J9" s="122"/>
    </row>
    <row r="10" spans="2:12" ht="18" customHeight="1" thickTop="1" thickBot="1" x14ac:dyDescent="0.25">
      <c r="B10" s="116"/>
      <c r="C10" s="3" t="s">
        <v>30</v>
      </c>
      <c r="D10" s="4">
        <f>IF($B$4&gt;'Estrutura Tarifária'!D22,$B$4-SUM($D$5:D9),0)</f>
        <v>0</v>
      </c>
      <c r="E10" s="4" t="s">
        <v>1</v>
      </c>
      <c r="F10" s="86">
        <f>'Estrutura Tarifária'!F32</f>
        <v>8.6790000000000003</v>
      </c>
      <c r="G10" s="6" t="s">
        <v>2</v>
      </c>
      <c r="H10" s="7">
        <f t="shared" si="0"/>
        <v>0</v>
      </c>
      <c r="I10" s="120"/>
      <c r="J10" s="122"/>
    </row>
    <row r="11" spans="2:12" ht="20.100000000000001" customHeight="1" thickTop="1" thickBot="1" x14ac:dyDescent="0.25">
      <c r="B11" s="116"/>
      <c r="C11" s="124" t="s">
        <v>4</v>
      </c>
      <c r="D11" s="125"/>
      <c r="E11" s="125"/>
      <c r="F11" s="125"/>
      <c r="G11" s="125"/>
      <c r="H11" s="126"/>
      <c r="I11" s="85" t="s">
        <v>0</v>
      </c>
      <c r="J11" s="122"/>
    </row>
    <row r="12" spans="2:12" ht="18" customHeight="1" thickTop="1" thickBot="1" x14ac:dyDescent="0.25">
      <c r="B12" s="116"/>
      <c r="C12" s="10">
        <f t="shared" ref="C12:C18" si="1">D4</f>
        <v>1</v>
      </c>
      <c r="D12" s="11">
        <f>'Estrutura Tarifária'!G26</f>
        <v>0.70119474502586232</v>
      </c>
      <c r="E12" s="127">
        <f>D12*F4</f>
        <v>8.8386999999999993</v>
      </c>
      <c r="F12" s="127"/>
      <c r="G12" s="6" t="s">
        <v>2</v>
      </c>
      <c r="H12" s="7">
        <f>C12*E12</f>
        <v>8.8386999999999993</v>
      </c>
      <c r="I12" s="118">
        <f>SUM(H12:H18)</f>
        <v>8.8386999999999993</v>
      </c>
      <c r="J12" s="122"/>
    </row>
    <row r="13" spans="2:12" ht="18" customHeight="1" thickTop="1" thickBot="1" x14ac:dyDescent="0.25">
      <c r="B13" s="116"/>
      <c r="C13" s="10">
        <f t="shared" si="1"/>
        <v>0</v>
      </c>
      <c r="D13" s="11">
        <f>'Estrutura Tarifária'!G27</f>
        <v>0.70317361543248291</v>
      </c>
      <c r="E13" s="127">
        <f t="shared" ref="E13:E18" si="2">D13*F5</f>
        <v>0.90400000000000014</v>
      </c>
      <c r="F13" s="127"/>
      <c r="G13" s="6" t="s">
        <v>2</v>
      </c>
      <c r="H13" s="7">
        <f t="shared" ref="H13:H18" si="3">C13*E13</f>
        <v>0</v>
      </c>
      <c r="I13" s="119"/>
      <c r="J13" s="122"/>
    </row>
    <row r="14" spans="2:12" ht="18" customHeight="1" thickTop="1" thickBot="1" x14ac:dyDescent="0.25">
      <c r="B14" s="116"/>
      <c r="C14" s="10">
        <f t="shared" si="1"/>
        <v>0</v>
      </c>
      <c r="D14" s="11">
        <f>'Estrutura Tarifária'!G28</f>
        <v>0.70037049325370493</v>
      </c>
      <c r="E14" s="127">
        <f t="shared" si="2"/>
        <v>2.5331000000000001</v>
      </c>
      <c r="F14" s="127"/>
      <c r="G14" s="6" t="s">
        <v>2</v>
      </c>
      <c r="H14" s="7">
        <f t="shared" si="3"/>
        <v>0</v>
      </c>
      <c r="I14" s="119"/>
      <c r="J14" s="122"/>
    </row>
    <row r="15" spans="2:12" ht="18" customHeight="1" thickTop="1" thickBot="1" x14ac:dyDescent="0.25">
      <c r="B15" s="116"/>
      <c r="C15" s="10">
        <f t="shared" si="1"/>
        <v>0</v>
      </c>
      <c r="D15" s="11">
        <f>'Estrutura Tarifária'!G29</f>
        <v>0.69930859645079502</v>
      </c>
      <c r="E15" s="127">
        <f t="shared" si="2"/>
        <v>3.0343</v>
      </c>
      <c r="F15" s="127"/>
      <c r="G15" s="6" t="s">
        <v>2</v>
      </c>
      <c r="H15" s="7">
        <f t="shared" si="3"/>
        <v>0</v>
      </c>
      <c r="I15" s="119"/>
      <c r="J15" s="122"/>
    </row>
    <row r="16" spans="2:12" ht="18" customHeight="1" thickTop="1" thickBot="1" x14ac:dyDescent="0.25">
      <c r="B16" s="116"/>
      <c r="C16" s="10">
        <f t="shared" si="1"/>
        <v>0</v>
      </c>
      <c r="D16" s="11">
        <f>'Estrutura Tarifária'!G30</f>
        <v>0.70017285205897295</v>
      </c>
      <c r="E16" s="127">
        <f t="shared" si="2"/>
        <v>3.4430999999999998</v>
      </c>
      <c r="F16" s="127"/>
      <c r="G16" s="6" t="s">
        <v>2</v>
      </c>
      <c r="H16" s="7">
        <f t="shared" si="3"/>
        <v>0</v>
      </c>
      <c r="I16" s="119"/>
      <c r="J16" s="122"/>
    </row>
    <row r="17" spans="2:10" ht="18" customHeight="1" thickTop="1" thickBot="1" x14ac:dyDescent="0.25">
      <c r="B17" s="116"/>
      <c r="C17" s="10">
        <f t="shared" si="1"/>
        <v>0</v>
      </c>
      <c r="D17" s="11">
        <f>'Estrutura Tarifária'!G31</f>
        <v>0.7000316802027533</v>
      </c>
      <c r="E17" s="127">
        <f t="shared" si="2"/>
        <v>4.8613</v>
      </c>
      <c r="F17" s="127"/>
      <c r="G17" s="6" t="s">
        <v>2</v>
      </c>
      <c r="H17" s="7">
        <f t="shared" si="3"/>
        <v>0</v>
      </c>
      <c r="I17" s="119"/>
      <c r="J17" s="122"/>
    </row>
    <row r="18" spans="2:10" ht="18" customHeight="1" thickTop="1" thickBot="1" x14ac:dyDescent="0.25">
      <c r="B18" s="117"/>
      <c r="C18" s="10">
        <f t="shared" si="1"/>
        <v>0</v>
      </c>
      <c r="D18" s="11">
        <f>'Estrutura Tarifária'!G32</f>
        <v>0.70003456619426196</v>
      </c>
      <c r="E18" s="127">
        <f t="shared" si="2"/>
        <v>6.0755999999999997</v>
      </c>
      <c r="F18" s="127"/>
      <c r="G18" s="6" t="s">
        <v>2</v>
      </c>
      <c r="H18" s="7">
        <f t="shared" si="3"/>
        <v>0</v>
      </c>
      <c r="I18" s="120"/>
      <c r="J18" s="123"/>
    </row>
    <row r="19" spans="2:10" ht="13.5" thickTop="1" x14ac:dyDescent="0.2"/>
  </sheetData>
  <sheetProtection algorithmName="SHA-512" hashValue="uOj6lskOE8HYHol7MFAIUmJ0TFYAMNW7rkKjsXzjC/ry67PIsolgs82jFxY9q1rLoUrjcEkKsw6SzqSI28Bw7w==" saltValue="525p5ZgHkMAwa07gD5Mxtg==" spinCount="100000" sheet="1" objects="1" scenarios="1"/>
  <mergeCells count="15">
    <mergeCell ref="B1:J1"/>
    <mergeCell ref="B2:J2"/>
    <mergeCell ref="C3:H3"/>
    <mergeCell ref="B4:B18"/>
    <mergeCell ref="I4:I10"/>
    <mergeCell ref="J4:J18"/>
    <mergeCell ref="C11:H11"/>
    <mergeCell ref="E12:F12"/>
    <mergeCell ref="I12:I18"/>
    <mergeCell ref="E13:F13"/>
    <mergeCell ref="E14:F14"/>
    <mergeCell ref="E15:F15"/>
    <mergeCell ref="E16:F16"/>
    <mergeCell ref="E17:F17"/>
    <mergeCell ref="E18:F18"/>
  </mergeCells>
  <printOptions horizontalCentered="1"/>
  <pageMargins left="0.15748031496062992" right="0.17" top="0.42" bottom="0.3" header="0.3" footer="0.2"/>
  <pageSetup paperSize="9" scale="7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L17"/>
  <sheetViews>
    <sheetView showGridLines="0" zoomScale="115" zoomScaleNormal="115" workbookViewId="0">
      <selection activeCell="A2" sqref="A1:XFD1048576"/>
    </sheetView>
  </sheetViews>
  <sheetFormatPr defaultRowHeight="12.75" x14ac:dyDescent="0.2"/>
  <cols>
    <col min="1" max="1" width="2.7109375" style="1" customWidth="1"/>
    <col min="2" max="2" width="18" style="1" bestFit="1" customWidth="1"/>
    <col min="3" max="3" width="9" style="1" bestFit="1" customWidth="1"/>
    <col min="4" max="4" width="7.7109375" style="1" customWidth="1"/>
    <col min="5" max="5" width="5.5703125" style="1" bestFit="1" customWidth="1"/>
    <col min="6" max="6" width="9" style="1" bestFit="1" customWidth="1"/>
    <col min="7" max="7" width="2.140625" style="1" bestFit="1" customWidth="1"/>
    <col min="8" max="8" width="16.140625" style="1" bestFit="1" customWidth="1"/>
    <col min="9" max="9" width="18.7109375" style="1" customWidth="1"/>
    <col min="10" max="10" width="41" style="1" customWidth="1"/>
    <col min="11" max="16384" width="9.140625" style="1"/>
  </cols>
  <sheetData>
    <row r="1" spans="2:12" ht="8.25" customHeight="1" x14ac:dyDescent="0.25">
      <c r="B1" s="112"/>
      <c r="C1" s="112"/>
      <c r="D1" s="112"/>
      <c r="E1" s="112"/>
      <c r="F1" s="112"/>
      <c r="G1" s="112"/>
      <c r="H1" s="112"/>
      <c r="I1" s="112"/>
      <c r="J1" s="112"/>
    </row>
    <row r="2" spans="2:12" ht="18.75" customHeight="1" thickBot="1" x14ac:dyDescent="0.25">
      <c r="B2" s="113" t="s">
        <v>31</v>
      </c>
      <c r="C2" s="113"/>
      <c r="D2" s="113"/>
      <c r="E2" s="113"/>
      <c r="F2" s="113"/>
      <c r="G2" s="113"/>
      <c r="H2" s="113"/>
      <c r="I2" s="113"/>
      <c r="J2" s="113"/>
    </row>
    <row r="3" spans="2:12" ht="20.100000000000001" customHeight="1" thickTop="1" thickBot="1" x14ac:dyDescent="0.25">
      <c r="B3" s="2" t="s">
        <v>13</v>
      </c>
      <c r="C3" s="114" t="s">
        <v>3</v>
      </c>
      <c r="D3" s="114"/>
      <c r="E3" s="114"/>
      <c r="F3" s="114"/>
      <c r="G3" s="114"/>
      <c r="H3" s="114"/>
      <c r="I3" s="2" t="s">
        <v>0</v>
      </c>
      <c r="J3" s="2" t="s">
        <v>5</v>
      </c>
    </row>
    <row r="4" spans="2:12" ht="18" customHeight="1" thickTop="1" thickBot="1" x14ac:dyDescent="0.25">
      <c r="B4" s="115">
        <f>'Simulador de Conta'!L4/'Simulador de Conta'!J4</f>
        <v>0</v>
      </c>
      <c r="C4" s="3" t="s">
        <v>20</v>
      </c>
      <c r="D4" s="4">
        <v>1</v>
      </c>
      <c r="E4" s="4" t="s">
        <v>1</v>
      </c>
      <c r="F4" s="5">
        <f>'Estrutura Tarifária'!F36</f>
        <v>26.877700000000001</v>
      </c>
      <c r="G4" s="6" t="s">
        <v>2</v>
      </c>
      <c r="H4" s="7">
        <f t="shared" ref="H4:H9" si="0">D4*F4</f>
        <v>26.877700000000001</v>
      </c>
      <c r="I4" s="118">
        <f>SUM(H4:H9)</f>
        <v>26.877700000000001</v>
      </c>
      <c r="J4" s="121">
        <f>SUM(I4+I11)</f>
        <v>45.690100000000001</v>
      </c>
    </row>
    <row r="5" spans="2:12" ht="18" customHeight="1" thickTop="1" thickBot="1" x14ac:dyDescent="0.25">
      <c r="B5" s="116"/>
      <c r="C5" s="3" t="s">
        <v>25</v>
      </c>
      <c r="D5" s="4">
        <f>IF($B$4&lt;='Estrutura Tarifária'!E37,B4,'Estrutura Tarifária'!E37)</f>
        <v>0</v>
      </c>
      <c r="E5" s="4" t="s">
        <v>1</v>
      </c>
      <c r="F5" s="5">
        <f>'Estrutura Tarifária'!F37</f>
        <v>2.8927</v>
      </c>
      <c r="G5" s="6" t="s">
        <v>2</v>
      </c>
      <c r="H5" s="7">
        <f t="shared" si="0"/>
        <v>0</v>
      </c>
      <c r="I5" s="119"/>
      <c r="J5" s="122"/>
      <c r="L5" s="8"/>
    </row>
    <row r="6" spans="2:12" ht="18" customHeight="1" thickTop="1" thickBot="1" x14ac:dyDescent="0.25">
      <c r="B6" s="116"/>
      <c r="C6" s="3" t="s">
        <v>26</v>
      </c>
      <c r="D6" s="4">
        <f>IF($B$4&gt;'Estrutura Tarifária'!E38,'Estrutura Tarifária'!E38-'Estrutura Tarifária'!E37,IF($B$4&lt;='Estrutura Tarifária'!E37,0,$B$4-SUM($D$5:D5)))</f>
        <v>0</v>
      </c>
      <c r="E6" s="4" t="s">
        <v>1</v>
      </c>
      <c r="F6" s="5">
        <f>'Estrutura Tarifária'!F38</f>
        <v>5.0651999999999999</v>
      </c>
      <c r="G6" s="6" t="s">
        <v>2</v>
      </c>
      <c r="H6" s="7">
        <f t="shared" si="0"/>
        <v>0</v>
      </c>
      <c r="I6" s="119"/>
      <c r="J6" s="122"/>
    </row>
    <row r="7" spans="2:12" ht="18" customHeight="1" thickTop="1" thickBot="1" x14ac:dyDescent="0.25">
      <c r="B7" s="116"/>
      <c r="C7" s="3" t="s">
        <v>27</v>
      </c>
      <c r="D7" s="4">
        <f>IF($B$4&gt;'Estrutura Tarifária'!E39,'Estrutura Tarifária'!E39-'Estrutura Tarifária'!E38,IF($B$4&lt;='Estrutura Tarifária'!E38,0,$B$4-SUM($D$5:D6)))</f>
        <v>0</v>
      </c>
      <c r="E7" s="4" t="s">
        <v>1</v>
      </c>
      <c r="F7" s="5">
        <f>'Estrutura Tarifária'!F39</f>
        <v>6.6551999999999998</v>
      </c>
      <c r="G7" s="6" t="s">
        <v>2</v>
      </c>
      <c r="H7" s="7">
        <f t="shared" si="0"/>
        <v>0</v>
      </c>
      <c r="I7" s="119"/>
      <c r="J7" s="122"/>
    </row>
    <row r="8" spans="2:12" ht="18" customHeight="1" thickTop="1" thickBot="1" x14ac:dyDescent="0.25">
      <c r="B8" s="116"/>
      <c r="C8" s="3" t="s">
        <v>28</v>
      </c>
      <c r="D8" s="4">
        <f>IF($B$4&gt;'Estrutura Tarifária'!E40,'Estrutura Tarifária'!E40-'Estrutura Tarifária'!E39,IF($B$4&lt;='Estrutura Tarifária'!E39,0,$B$4-SUM($D$5:D7)))</f>
        <v>0</v>
      </c>
      <c r="E8" s="4" t="s">
        <v>1</v>
      </c>
      <c r="F8" s="5">
        <f>'Estrutura Tarifária'!F40</f>
        <v>7.524</v>
      </c>
      <c r="G8" s="6" t="s">
        <v>2</v>
      </c>
      <c r="H8" s="7">
        <f t="shared" si="0"/>
        <v>0</v>
      </c>
      <c r="I8" s="119"/>
      <c r="J8" s="122"/>
    </row>
    <row r="9" spans="2:12" ht="18" customHeight="1" thickTop="1" thickBot="1" x14ac:dyDescent="0.25">
      <c r="B9" s="116"/>
      <c r="C9" s="3" t="s">
        <v>29</v>
      </c>
      <c r="D9" s="4">
        <f>IF($B$4&gt;'Estrutura Tarifária'!D41,$B$4-SUM($D$5:D8),0)</f>
        <v>0</v>
      </c>
      <c r="E9" s="4" t="s">
        <v>1</v>
      </c>
      <c r="F9" s="5">
        <f>'Estrutura Tarifária'!F41</f>
        <v>8.3908000000000005</v>
      </c>
      <c r="G9" s="6" t="s">
        <v>2</v>
      </c>
      <c r="H9" s="7">
        <f t="shared" si="0"/>
        <v>0</v>
      </c>
      <c r="I9" s="119"/>
      <c r="J9" s="122"/>
    </row>
    <row r="10" spans="2:12" ht="20.100000000000001" customHeight="1" thickTop="1" thickBot="1" x14ac:dyDescent="0.25">
      <c r="B10" s="116"/>
      <c r="C10" s="124" t="s">
        <v>4</v>
      </c>
      <c r="D10" s="125"/>
      <c r="E10" s="125"/>
      <c r="F10" s="125"/>
      <c r="G10" s="125"/>
      <c r="H10" s="126"/>
      <c r="I10" s="9" t="s">
        <v>0</v>
      </c>
      <c r="J10" s="122"/>
    </row>
    <row r="11" spans="2:12" ht="18" customHeight="1" thickTop="1" thickBot="1" x14ac:dyDescent="0.25">
      <c r="B11" s="116"/>
      <c r="C11" s="10">
        <f t="shared" ref="C11:C16" si="1">D4</f>
        <v>1</v>
      </c>
      <c r="D11" s="11">
        <f>'Estrutura Tarifária'!G36</f>
        <v>0.69992596092671622</v>
      </c>
      <c r="E11" s="127">
        <f t="shared" ref="E11:E16" si="2">D11*F4</f>
        <v>18.8124</v>
      </c>
      <c r="F11" s="127"/>
      <c r="G11" s="6" t="s">
        <v>2</v>
      </c>
      <c r="H11" s="7">
        <f>C11*E11</f>
        <v>18.8124</v>
      </c>
      <c r="I11" s="118">
        <f>SUM(H11:H16)</f>
        <v>18.8124</v>
      </c>
      <c r="J11" s="122"/>
    </row>
    <row r="12" spans="2:12" ht="18" customHeight="1" thickTop="1" thickBot="1" x14ac:dyDescent="0.25">
      <c r="B12" s="116"/>
      <c r="C12" s="10">
        <f t="shared" si="1"/>
        <v>0</v>
      </c>
      <c r="D12" s="11">
        <f>'Estrutura Tarifária'!G37</f>
        <v>0.70484322605178551</v>
      </c>
      <c r="E12" s="127">
        <f t="shared" si="2"/>
        <v>2.0388999999999999</v>
      </c>
      <c r="F12" s="127"/>
      <c r="G12" s="6" t="s">
        <v>2</v>
      </c>
      <c r="H12" s="7">
        <f t="shared" ref="H12:H16" si="3">C12*E12</f>
        <v>0</v>
      </c>
      <c r="I12" s="119"/>
      <c r="J12" s="122"/>
    </row>
    <row r="13" spans="2:12" ht="18" customHeight="1" thickTop="1" thickBot="1" x14ac:dyDescent="0.25">
      <c r="B13" s="116"/>
      <c r="C13" s="10">
        <f t="shared" si="1"/>
        <v>0</v>
      </c>
      <c r="D13" s="11">
        <f>'Estrutura Tarifária'!G38</f>
        <v>0.69997236042012168</v>
      </c>
      <c r="E13" s="127">
        <f t="shared" si="2"/>
        <v>3.5455000000000001</v>
      </c>
      <c r="F13" s="127"/>
      <c r="G13" s="6" t="s">
        <v>2</v>
      </c>
      <c r="H13" s="7">
        <f t="shared" si="3"/>
        <v>0</v>
      </c>
      <c r="I13" s="119"/>
      <c r="J13" s="122"/>
    </row>
    <row r="14" spans="2:12" ht="18" customHeight="1" thickTop="1" thickBot="1" x14ac:dyDescent="0.25">
      <c r="B14" s="116"/>
      <c r="C14" s="10">
        <f t="shared" si="1"/>
        <v>0</v>
      </c>
      <c r="D14" s="11">
        <f>'Estrutura Tarifária'!G39</f>
        <v>0.69996393797331413</v>
      </c>
      <c r="E14" s="127">
        <f t="shared" si="2"/>
        <v>4.6584000000000003</v>
      </c>
      <c r="F14" s="127"/>
      <c r="G14" s="6" t="s">
        <v>2</v>
      </c>
      <c r="H14" s="7">
        <f t="shared" si="3"/>
        <v>0</v>
      </c>
      <c r="I14" s="119"/>
      <c r="J14" s="122"/>
    </row>
    <row r="15" spans="2:12" ht="18" customHeight="1" thickTop="1" thickBot="1" x14ac:dyDescent="0.25">
      <c r="B15" s="116"/>
      <c r="C15" s="10">
        <f t="shared" si="1"/>
        <v>0</v>
      </c>
      <c r="D15" s="11">
        <f>'Estrutura Tarifária'!G40</f>
        <v>0.70003987240829346</v>
      </c>
      <c r="E15" s="127">
        <f t="shared" si="2"/>
        <v>5.2671000000000001</v>
      </c>
      <c r="F15" s="127"/>
      <c r="G15" s="6" t="s">
        <v>2</v>
      </c>
      <c r="H15" s="7">
        <f t="shared" si="3"/>
        <v>0</v>
      </c>
      <c r="I15" s="119"/>
      <c r="J15" s="122"/>
    </row>
    <row r="16" spans="2:12" ht="18" customHeight="1" thickTop="1" thickBot="1" x14ac:dyDescent="0.25">
      <c r="B16" s="116"/>
      <c r="C16" s="10">
        <f t="shared" si="1"/>
        <v>0</v>
      </c>
      <c r="D16" s="11">
        <f>'Estrutura Tarifária'!G41</f>
        <v>0.70001668494064928</v>
      </c>
      <c r="E16" s="127">
        <f t="shared" si="2"/>
        <v>5.8737000000000004</v>
      </c>
      <c r="F16" s="127"/>
      <c r="G16" s="6" t="s">
        <v>2</v>
      </c>
      <c r="H16" s="7">
        <f t="shared" si="3"/>
        <v>0</v>
      </c>
      <c r="I16" s="119"/>
      <c r="J16" s="122"/>
    </row>
    <row r="17" ht="13.5" thickTop="1" x14ac:dyDescent="0.2"/>
  </sheetData>
  <sheetProtection algorithmName="SHA-512" hashValue="Lh0zgfXi1LB+drWjjABLFtrFy5jiDUxh7n2Tp1uxIoXBPqgqMBSZusADNkXABs40HAPACsE2mo5CPEM2+Rpu7w==" saltValue="BEVXA8Uzea0oDFCaqUFoYQ==" spinCount="100000" sheet="1" objects="1" scenarios="1"/>
  <mergeCells count="14">
    <mergeCell ref="E13:F13"/>
    <mergeCell ref="E14:F14"/>
    <mergeCell ref="E15:F15"/>
    <mergeCell ref="E16:F16"/>
    <mergeCell ref="B1:J1"/>
    <mergeCell ref="B2:J2"/>
    <mergeCell ref="C3:H3"/>
    <mergeCell ref="B4:B16"/>
    <mergeCell ref="I4:I9"/>
    <mergeCell ref="J4:J16"/>
    <mergeCell ref="C10:H10"/>
    <mergeCell ref="E11:F11"/>
    <mergeCell ref="I11:I16"/>
    <mergeCell ref="E12:F12"/>
  </mergeCells>
  <printOptions horizontalCentered="1"/>
  <pageMargins left="0.15748031496062992" right="0.17" top="0.42" bottom="0.3" header="0.3" footer="0.2"/>
  <pageSetup paperSize="9" scale="7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L17"/>
  <sheetViews>
    <sheetView showGridLines="0" zoomScale="115" zoomScaleNormal="115" workbookViewId="0">
      <selection sqref="A1:XFD1048576"/>
    </sheetView>
  </sheetViews>
  <sheetFormatPr defaultRowHeight="12.75" x14ac:dyDescent="0.2"/>
  <cols>
    <col min="1" max="1" width="2.7109375" style="1" customWidth="1"/>
    <col min="2" max="2" width="18" style="1" bestFit="1" customWidth="1"/>
    <col min="3" max="3" width="9" style="1" bestFit="1" customWidth="1"/>
    <col min="4" max="4" width="7.7109375" style="1" customWidth="1"/>
    <col min="5" max="5" width="5.5703125" style="1" bestFit="1" customWidth="1"/>
    <col min="6" max="6" width="9" style="1" bestFit="1" customWidth="1"/>
    <col min="7" max="7" width="2.140625" style="1" bestFit="1" customWidth="1"/>
    <col min="8" max="8" width="16.140625" style="1" bestFit="1" customWidth="1"/>
    <col min="9" max="9" width="18.7109375" style="1" customWidth="1"/>
    <col min="10" max="10" width="41" style="1" customWidth="1"/>
    <col min="11" max="16384" width="9.140625" style="1"/>
  </cols>
  <sheetData>
    <row r="1" spans="2:12" ht="8.25" customHeight="1" x14ac:dyDescent="0.25">
      <c r="B1" s="112"/>
      <c r="C1" s="112"/>
      <c r="D1" s="112"/>
      <c r="E1" s="112"/>
      <c r="F1" s="112"/>
      <c r="G1" s="112"/>
      <c r="H1" s="112"/>
      <c r="I1" s="112"/>
      <c r="J1" s="112"/>
    </row>
    <row r="2" spans="2:12" ht="18.75" customHeight="1" thickBot="1" x14ac:dyDescent="0.25">
      <c r="B2" s="113" t="s">
        <v>31</v>
      </c>
      <c r="C2" s="113"/>
      <c r="D2" s="113"/>
      <c r="E2" s="113"/>
      <c r="F2" s="113"/>
      <c r="G2" s="113"/>
      <c r="H2" s="113"/>
      <c r="I2" s="113"/>
      <c r="J2" s="113"/>
    </row>
    <row r="3" spans="2:12" ht="20.100000000000001" customHeight="1" thickTop="1" thickBot="1" x14ac:dyDescent="0.25">
      <c r="B3" s="2" t="s">
        <v>13</v>
      </c>
      <c r="C3" s="114" t="s">
        <v>3</v>
      </c>
      <c r="D3" s="114"/>
      <c r="E3" s="114"/>
      <c r="F3" s="114"/>
      <c r="G3" s="114"/>
      <c r="H3" s="114"/>
      <c r="I3" s="2" t="s">
        <v>0</v>
      </c>
      <c r="J3" s="2" t="s">
        <v>5</v>
      </c>
    </row>
    <row r="4" spans="2:12" ht="18" customHeight="1" thickTop="1" thickBot="1" x14ac:dyDescent="0.25">
      <c r="B4" s="115">
        <f>'Simulador de Conta'!L4/'Simulador de Conta'!J4</f>
        <v>0</v>
      </c>
      <c r="C4" s="3" t="s">
        <v>20</v>
      </c>
      <c r="D4" s="4">
        <v>1</v>
      </c>
      <c r="E4" s="4" t="s">
        <v>1</v>
      </c>
      <c r="F4" s="5">
        <f>'Estrutura Tarifária'!F45</f>
        <v>33.145200000000003</v>
      </c>
      <c r="G4" s="6" t="s">
        <v>2</v>
      </c>
      <c r="H4" s="7">
        <f t="shared" ref="H4:H9" si="0">D4*F4</f>
        <v>33.145200000000003</v>
      </c>
      <c r="I4" s="118">
        <f>SUM(H4:H9)</f>
        <v>33.145200000000003</v>
      </c>
      <c r="J4" s="121">
        <f>SUM(I4+I11)</f>
        <v>56.336800000000004</v>
      </c>
    </row>
    <row r="5" spans="2:12" ht="18" customHeight="1" thickTop="1" thickBot="1" x14ac:dyDescent="0.25">
      <c r="B5" s="116"/>
      <c r="C5" s="3" t="s">
        <v>25</v>
      </c>
      <c r="D5" s="4">
        <f>IF($B$4&lt;='Estrutura Tarifária'!E46,B4,'Estrutura Tarifária'!E46)</f>
        <v>0</v>
      </c>
      <c r="E5" s="4" t="s">
        <v>1</v>
      </c>
      <c r="F5" s="5">
        <f>'Estrutura Tarifária'!F46</f>
        <v>3.4752000000000001</v>
      </c>
      <c r="G5" s="6" t="s">
        <v>2</v>
      </c>
      <c r="H5" s="7">
        <f t="shared" si="0"/>
        <v>0</v>
      </c>
      <c r="I5" s="119"/>
      <c r="J5" s="122"/>
      <c r="L5" s="8"/>
    </row>
    <row r="6" spans="2:12" ht="18" customHeight="1" thickTop="1" thickBot="1" x14ac:dyDescent="0.25">
      <c r="B6" s="116"/>
      <c r="C6" s="3" t="s">
        <v>26</v>
      </c>
      <c r="D6" s="4">
        <f>IF($B$4&gt;'Estrutura Tarifária'!E47,'Estrutura Tarifária'!E47-'Estrutura Tarifária'!E46,IF($B$4&lt;='Estrutura Tarifária'!E46,0,$B$4-SUM($D$5:D5)))</f>
        <v>0</v>
      </c>
      <c r="E6" s="4" t="s">
        <v>1</v>
      </c>
      <c r="F6" s="5">
        <f>'Estrutura Tarifária'!F47</f>
        <v>3.9041000000000001</v>
      </c>
      <c r="G6" s="6" t="s">
        <v>2</v>
      </c>
      <c r="H6" s="7">
        <f t="shared" si="0"/>
        <v>0</v>
      </c>
      <c r="I6" s="119"/>
      <c r="J6" s="122"/>
    </row>
    <row r="7" spans="2:12" ht="18" customHeight="1" thickTop="1" thickBot="1" x14ac:dyDescent="0.25">
      <c r="B7" s="116"/>
      <c r="C7" s="3" t="s">
        <v>27</v>
      </c>
      <c r="D7" s="4">
        <f>IF($B$4&gt;'Estrutura Tarifária'!E48,'Estrutura Tarifária'!E48-'Estrutura Tarifária'!E47,IF($B$4&lt;='Estrutura Tarifária'!E47,0,$B$4-SUM($D$5:D6)))</f>
        <v>0</v>
      </c>
      <c r="E7" s="4" t="s">
        <v>1</v>
      </c>
      <c r="F7" s="5">
        <f>'Estrutura Tarifária'!F48</f>
        <v>4.9175000000000004</v>
      </c>
      <c r="G7" s="6" t="s">
        <v>2</v>
      </c>
      <c r="H7" s="7">
        <f t="shared" si="0"/>
        <v>0</v>
      </c>
      <c r="I7" s="119"/>
      <c r="J7" s="122"/>
    </row>
    <row r="8" spans="2:12" ht="18" customHeight="1" thickTop="1" thickBot="1" x14ac:dyDescent="0.25">
      <c r="B8" s="116"/>
      <c r="C8" s="3" t="s">
        <v>28</v>
      </c>
      <c r="D8" s="4">
        <f>IF($B$4&gt;'Estrutura Tarifária'!E49,'Estrutura Tarifária'!E49-'Estrutura Tarifária'!E48,IF($B$4&lt;='Estrutura Tarifária'!E48,0,$B$4-SUM($D$5:D7)))</f>
        <v>0</v>
      </c>
      <c r="E8" s="4" t="s">
        <v>1</v>
      </c>
      <c r="F8" s="5">
        <f>'Estrutura Tarifária'!F49</f>
        <v>6.9454000000000002</v>
      </c>
      <c r="G8" s="6" t="s">
        <v>2</v>
      </c>
      <c r="H8" s="7">
        <f t="shared" si="0"/>
        <v>0</v>
      </c>
      <c r="I8" s="119"/>
      <c r="J8" s="122"/>
    </row>
    <row r="9" spans="2:12" ht="18" customHeight="1" thickTop="1" thickBot="1" x14ac:dyDescent="0.25">
      <c r="B9" s="116"/>
      <c r="C9" s="3" t="s">
        <v>29</v>
      </c>
      <c r="D9" s="4">
        <f>IF($B$4&gt;'Estrutura Tarifária'!D50,$B$4-SUM($D$5:D8),0)</f>
        <v>0</v>
      </c>
      <c r="E9" s="4" t="s">
        <v>1</v>
      </c>
      <c r="F9" s="5">
        <f>'Estrutura Tarifária'!F50</f>
        <v>8.3908000000000005</v>
      </c>
      <c r="G9" s="6" t="s">
        <v>2</v>
      </c>
      <c r="H9" s="7">
        <f t="shared" si="0"/>
        <v>0</v>
      </c>
      <c r="I9" s="119"/>
      <c r="J9" s="122"/>
    </row>
    <row r="10" spans="2:12" ht="20.100000000000001" customHeight="1" thickTop="1" thickBot="1" x14ac:dyDescent="0.25">
      <c r="B10" s="116"/>
      <c r="C10" s="124" t="s">
        <v>4</v>
      </c>
      <c r="D10" s="125"/>
      <c r="E10" s="125"/>
      <c r="F10" s="125"/>
      <c r="G10" s="125"/>
      <c r="H10" s="126"/>
      <c r="I10" s="9" t="s">
        <v>0</v>
      </c>
      <c r="J10" s="122"/>
    </row>
    <row r="11" spans="2:12" ht="18" customHeight="1" thickTop="1" thickBot="1" x14ac:dyDescent="0.25">
      <c r="B11" s="116"/>
      <c r="C11" s="10">
        <f t="shared" ref="C11:C16" si="1">D4</f>
        <v>1</v>
      </c>
      <c r="D11" s="11">
        <f>'Estrutura Tarifária'!G45</f>
        <v>0.69969709037809391</v>
      </c>
      <c r="E11" s="127">
        <f t="shared" ref="E11:E16" si="2">D11*F4</f>
        <v>23.191600000000001</v>
      </c>
      <c r="F11" s="127"/>
      <c r="G11" s="6" t="s">
        <v>2</v>
      </c>
      <c r="H11" s="7">
        <f>C11*E11</f>
        <v>23.191600000000001</v>
      </c>
      <c r="I11" s="118">
        <f>SUM(H11:H16)</f>
        <v>23.191600000000001</v>
      </c>
      <c r="J11" s="122"/>
    </row>
    <row r="12" spans="2:12" ht="18" customHeight="1" thickTop="1" thickBot="1" x14ac:dyDescent="0.25">
      <c r="B12" s="116"/>
      <c r="C12" s="10">
        <f t="shared" si="1"/>
        <v>0</v>
      </c>
      <c r="D12" s="11">
        <f>'Estrutura Tarifária'!G46</f>
        <v>0.69365791896869244</v>
      </c>
      <c r="E12" s="127">
        <f t="shared" si="2"/>
        <v>2.4106000000000001</v>
      </c>
      <c r="F12" s="127"/>
      <c r="G12" s="6" t="s">
        <v>2</v>
      </c>
      <c r="H12" s="7">
        <f t="shared" ref="H12:H16" si="3">C12*E12</f>
        <v>0</v>
      </c>
      <c r="I12" s="119"/>
      <c r="J12" s="122"/>
    </row>
    <row r="13" spans="2:12" ht="18" customHeight="1" thickTop="1" thickBot="1" x14ac:dyDescent="0.25">
      <c r="B13" s="116"/>
      <c r="C13" s="10">
        <f t="shared" si="1"/>
        <v>0</v>
      </c>
      <c r="D13" s="11">
        <f>'Estrutura Tarifária'!G47</f>
        <v>0.70157014420737174</v>
      </c>
      <c r="E13" s="127">
        <f t="shared" si="2"/>
        <v>2.7389999999999999</v>
      </c>
      <c r="F13" s="127"/>
      <c r="G13" s="6" t="s">
        <v>2</v>
      </c>
      <c r="H13" s="7">
        <f t="shared" si="3"/>
        <v>0</v>
      </c>
      <c r="I13" s="119"/>
      <c r="J13" s="122"/>
    </row>
    <row r="14" spans="2:12" ht="18" customHeight="1" thickTop="1" thickBot="1" x14ac:dyDescent="0.25">
      <c r="B14" s="116"/>
      <c r="C14" s="10">
        <f t="shared" si="1"/>
        <v>0</v>
      </c>
      <c r="D14" s="11">
        <f>'Estrutura Tarifária'!G48</f>
        <v>0.69996949669547526</v>
      </c>
      <c r="E14" s="127">
        <f t="shared" si="2"/>
        <v>3.4420999999999999</v>
      </c>
      <c r="F14" s="127"/>
      <c r="G14" s="6" t="s">
        <v>2</v>
      </c>
      <c r="H14" s="7">
        <f t="shared" si="3"/>
        <v>0</v>
      </c>
      <c r="I14" s="119"/>
      <c r="J14" s="122"/>
    </row>
    <row r="15" spans="2:12" ht="18" customHeight="1" thickTop="1" thickBot="1" x14ac:dyDescent="0.25">
      <c r="B15" s="116"/>
      <c r="C15" s="10">
        <f t="shared" si="1"/>
        <v>0</v>
      </c>
      <c r="D15" s="11">
        <f>'Estrutura Tarifária'!G49</f>
        <v>0.69993088950960347</v>
      </c>
      <c r="E15" s="127">
        <f t="shared" si="2"/>
        <v>4.8613</v>
      </c>
      <c r="F15" s="127"/>
      <c r="G15" s="6" t="s">
        <v>2</v>
      </c>
      <c r="H15" s="7">
        <f t="shared" si="3"/>
        <v>0</v>
      </c>
      <c r="I15" s="119"/>
      <c r="J15" s="122"/>
    </row>
    <row r="16" spans="2:12" ht="18" customHeight="1" thickTop="1" thickBot="1" x14ac:dyDescent="0.25">
      <c r="B16" s="116"/>
      <c r="C16" s="10">
        <f t="shared" si="1"/>
        <v>0</v>
      </c>
      <c r="D16" s="11">
        <f>'Estrutura Tarifária'!G50</f>
        <v>0.70013586308814413</v>
      </c>
      <c r="E16" s="127">
        <f t="shared" si="2"/>
        <v>5.8746999999999998</v>
      </c>
      <c r="F16" s="127"/>
      <c r="G16" s="6" t="s">
        <v>2</v>
      </c>
      <c r="H16" s="7">
        <f t="shared" si="3"/>
        <v>0</v>
      </c>
      <c r="I16" s="119"/>
      <c r="J16" s="122"/>
    </row>
    <row r="17" ht="13.5" thickTop="1" x14ac:dyDescent="0.2"/>
  </sheetData>
  <sheetProtection algorithmName="SHA-512" hashValue="GrJtHAPA6VF95iFBievX4cZHUE+4MnBslRNBad8sp7xEkfTqpAgTL7RlLWkJR53NkaX5TfHj5591yTAwJ9V3yw==" saltValue="JQDPNfXNTad9/9cnyINHag==" spinCount="100000" sheet="1" objects="1" scenarios="1"/>
  <mergeCells count="14">
    <mergeCell ref="E13:F13"/>
    <mergeCell ref="E14:F14"/>
    <mergeCell ref="E15:F15"/>
    <mergeCell ref="E16:F16"/>
    <mergeCell ref="B1:J1"/>
    <mergeCell ref="B2:J2"/>
    <mergeCell ref="C3:H3"/>
    <mergeCell ref="B4:B16"/>
    <mergeCell ref="I4:I9"/>
    <mergeCell ref="J4:J16"/>
    <mergeCell ref="C10:H10"/>
    <mergeCell ref="E11:F11"/>
    <mergeCell ref="I11:I16"/>
    <mergeCell ref="E12:F12"/>
  </mergeCells>
  <printOptions horizontalCentered="1"/>
  <pageMargins left="0.15748031496062992" right="0.17" top="0.42" bottom="0.3" header="0.3" footer="0.2"/>
  <pageSetup paperSize="9" scale="7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1:L17"/>
  <sheetViews>
    <sheetView showGridLines="0" topLeftCell="A2" zoomScale="115" zoomScaleNormal="115" workbookViewId="0">
      <selection activeCell="E12" sqref="E12:F12"/>
    </sheetView>
  </sheetViews>
  <sheetFormatPr defaultRowHeight="12.75" x14ac:dyDescent="0.2"/>
  <cols>
    <col min="1" max="1" width="2.7109375" style="1" customWidth="1"/>
    <col min="2" max="2" width="18" style="1" bestFit="1" customWidth="1"/>
    <col min="3" max="3" width="9" style="1" bestFit="1" customWidth="1"/>
    <col min="4" max="4" width="7.7109375" style="1" customWidth="1"/>
    <col min="5" max="5" width="5.5703125" style="1" bestFit="1" customWidth="1"/>
    <col min="6" max="6" width="9" style="1" bestFit="1" customWidth="1"/>
    <col min="7" max="7" width="2.140625" style="1" bestFit="1" customWidth="1"/>
    <col min="8" max="8" width="16.140625" style="1" bestFit="1" customWidth="1"/>
    <col min="9" max="9" width="18.7109375" style="1" customWidth="1"/>
    <col min="10" max="10" width="41" style="1" customWidth="1"/>
    <col min="11" max="16384" width="9.140625" style="1"/>
  </cols>
  <sheetData>
    <row r="1" spans="2:12" ht="8.25" customHeight="1" x14ac:dyDescent="0.25">
      <c r="B1" s="112"/>
      <c r="C1" s="112"/>
      <c r="D1" s="112"/>
      <c r="E1" s="112"/>
      <c r="F1" s="112"/>
      <c r="G1" s="112"/>
      <c r="H1" s="112"/>
      <c r="I1" s="112"/>
      <c r="J1" s="112"/>
    </row>
    <row r="2" spans="2:12" ht="18.75" customHeight="1" thickBot="1" x14ac:dyDescent="0.25">
      <c r="B2" s="113" t="s">
        <v>31</v>
      </c>
      <c r="C2" s="113"/>
      <c r="D2" s="113"/>
      <c r="E2" s="113"/>
      <c r="F2" s="113"/>
      <c r="G2" s="113"/>
      <c r="H2" s="113"/>
      <c r="I2" s="113"/>
      <c r="J2" s="113"/>
    </row>
    <row r="3" spans="2:12" ht="20.100000000000001" customHeight="1" thickTop="1" thickBot="1" x14ac:dyDescent="0.25">
      <c r="B3" s="2" t="s">
        <v>13</v>
      </c>
      <c r="C3" s="114" t="s">
        <v>3</v>
      </c>
      <c r="D3" s="114"/>
      <c r="E3" s="114"/>
      <c r="F3" s="114"/>
      <c r="G3" s="114"/>
      <c r="H3" s="114"/>
      <c r="I3" s="2" t="s">
        <v>0</v>
      </c>
      <c r="J3" s="2" t="s">
        <v>5</v>
      </c>
    </row>
    <row r="4" spans="2:12" ht="18" customHeight="1" thickTop="1" thickBot="1" x14ac:dyDescent="0.25">
      <c r="B4" s="115">
        <f>'Simulador de Conta'!L4/'Simulador de Conta'!J4</f>
        <v>0</v>
      </c>
      <c r="C4" s="3" t="s">
        <v>20</v>
      </c>
      <c r="D4" s="4">
        <v>1</v>
      </c>
      <c r="E4" s="4" t="s">
        <v>1</v>
      </c>
      <c r="F4" s="5">
        <f>'Estrutura Tarifária'!F54</f>
        <v>27.4101</v>
      </c>
      <c r="G4" s="6" t="s">
        <v>2</v>
      </c>
      <c r="H4" s="7">
        <f t="shared" ref="H4:H9" si="0">D4*F4</f>
        <v>27.4101</v>
      </c>
      <c r="I4" s="118">
        <f>SUM(H4:H9)</f>
        <v>27.4101</v>
      </c>
      <c r="J4" s="121">
        <f>SUM(I4+I11)</f>
        <v>46.604199999999999</v>
      </c>
    </row>
    <row r="5" spans="2:12" ht="18" customHeight="1" thickTop="1" thickBot="1" x14ac:dyDescent="0.25">
      <c r="B5" s="116"/>
      <c r="C5" s="3" t="s">
        <v>25</v>
      </c>
      <c r="D5" s="4">
        <f>IF($B$4&lt;='Estrutura Tarifária'!E55,B4,'Estrutura Tarifária'!E55)</f>
        <v>0</v>
      </c>
      <c r="E5" s="4" t="s">
        <v>1</v>
      </c>
      <c r="F5" s="5">
        <f>'Estrutura Tarifária'!F55</f>
        <v>1.8682000000000001</v>
      </c>
      <c r="G5" s="6" t="s">
        <v>2</v>
      </c>
      <c r="H5" s="7">
        <f t="shared" si="0"/>
        <v>0</v>
      </c>
      <c r="I5" s="119"/>
      <c r="J5" s="122"/>
      <c r="L5" s="8"/>
    </row>
    <row r="6" spans="2:12" ht="18" customHeight="1" thickTop="1" thickBot="1" x14ac:dyDescent="0.25">
      <c r="B6" s="116"/>
      <c r="C6" s="3" t="s">
        <v>26</v>
      </c>
      <c r="D6" s="4">
        <f>IF($B$4&gt;'Estrutura Tarifária'!E56,'Estrutura Tarifária'!E56-'Estrutura Tarifária'!E55,IF($B$4&lt;='Estrutura Tarifária'!E55,0,$B$4-SUM($D$5:D5)))</f>
        <v>0</v>
      </c>
      <c r="E6" s="4" t="s">
        <v>1</v>
      </c>
      <c r="F6" s="5">
        <f>'Estrutura Tarifária'!F56</f>
        <v>3.1095999999999999</v>
      </c>
      <c r="G6" s="6" t="s">
        <v>2</v>
      </c>
      <c r="H6" s="7">
        <f t="shared" si="0"/>
        <v>0</v>
      </c>
      <c r="I6" s="119"/>
      <c r="J6" s="122"/>
    </row>
    <row r="7" spans="2:12" ht="18" customHeight="1" thickTop="1" thickBot="1" x14ac:dyDescent="0.25">
      <c r="B7" s="116"/>
      <c r="C7" s="3" t="s">
        <v>27</v>
      </c>
      <c r="D7" s="4">
        <f>IF($B$4&gt;'Estrutura Tarifária'!E57,'Estrutura Tarifária'!E57-'Estrutura Tarifária'!E56,IF($B$4&lt;='Estrutura Tarifária'!E56,0,$B$4-SUM($D$5:D6)))</f>
        <v>0</v>
      </c>
      <c r="E7" s="4" t="s">
        <v>1</v>
      </c>
      <c r="F7" s="5">
        <f>'Estrutura Tarifária'!F57</f>
        <v>4.7728999999999999</v>
      </c>
      <c r="G7" s="6" t="s">
        <v>2</v>
      </c>
      <c r="H7" s="7">
        <f t="shared" si="0"/>
        <v>0</v>
      </c>
      <c r="I7" s="119"/>
      <c r="J7" s="122"/>
    </row>
    <row r="8" spans="2:12" ht="18" customHeight="1" thickTop="1" thickBot="1" x14ac:dyDescent="0.25">
      <c r="B8" s="116"/>
      <c r="C8" s="3" t="s">
        <v>28</v>
      </c>
      <c r="D8" s="4">
        <f>IF($B$4&gt;'Estrutura Tarifária'!E58,'Estrutura Tarifária'!E58-'Estrutura Tarifária'!E57,IF($B$4&lt;='Estrutura Tarifária'!E57,0,$B$4-SUM($D$5:D7)))</f>
        <v>0</v>
      </c>
      <c r="E8" s="4" t="s">
        <v>1</v>
      </c>
      <c r="F8" s="5">
        <f>'Estrutura Tarifária'!F58</f>
        <v>5.0621999999999998</v>
      </c>
      <c r="G8" s="6" t="s">
        <v>2</v>
      </c>
      <c r="H8" s="7">
        <f t="shared" si="0"/>
        <v>0</v>
      </c>
      <c r="I8" s="119"/>
      <c r="J8" s="122"/>
    </row>
    <row r="9" spans="2:12" ht="18" customHeight="1" thickTop="1" thickBot="1" x14ac:dyDescent="0.25">
      <c r="B9" s="116"/>
      <c r="C9" s="3" t="s">
        <v>29</v>
      </c>
      <c r="D9" s="4">
        <f>IF($B$4&gt;'Estrutura Tarifária'!D59,$B$4-SUM($D$5:D8),0)</f>
        <v>0</v>
      </c>
      <c r="E9" s="4" t="s">
        <v>1</v>
      </c>
      <c r="F9" s="5">
        <f>'Estrutura Tarifária'!F59</f>
        <v>5.3524000000000003</v>
      </c>
      <c r="G9" s="6" t="s">
        <v>2</v>
      </c>
      <c r="H9" s="7">
        <f t="shared" si="0"/>
        <v>0</v>
      </c>
      <c r="I9" s="119"/>
      <c r="J9" s="122"/>
    </row>
    <row r="10" spans="2:12" ht="20.100000000000001" customHeight="1" thickTop="1" thickBot="1" x14ac:dyDescent="0.25">
      <c r="B10" s="116"/>
      <c r="C10" s="124" t="s">
        <v>4</v>
      </c>
      <c r="D10" s="125"/>
      <c r="E10" s="125"/>
      <c r="F10" s="125"/>
      <c r="G10" s="125"/>
      <c r="H10" s="126"/>
      <c r="I10" s="9" t="s">
        <v>0</v>
      </c>
      <c r="J10" s="122"/>
    </row>
    <row r="11" spans="2:12" ht="18" customHeight="1" thickTop="1" thickBot="1" x14ac:dyDescent="0.25">
      <c r="B11" s="116"/>
      <c r="C11" s="10">
        <f t="shared" ref="C11:C16" si="1">D4</f>
        <v>1</v>
      </c>
      <c r="D11" s="11">
        <f>'Estrutura Tarifária'!G54</f>
        <v>0.70025647480308351</v>
      </c>
      <c r="E11" s="127">
        <f t="shared" ref="E11:E16" si="2">D11*F4</f>
        <v>19.194099999999999</v>
      </c>
      <c r="F11" s="127"/>
      <c r="G11" s="6" t="s">
        <v>2</v>
      </c>
      <c r="H11" s="7">
        <f>C11*E11</f>
        <v>19.194099999999999</v>
      </c>
      <c r="I11" s="118">
        <f>SUM(H11:H16)</f>
        <v>19.194099999999999</v>
      </c>
      <c r="J11" s="122"/>
    </row>
    <row r="12" spans="2:12" ht="18" customHeight="1" thickTop="1" thickBot="1" x14ac:dyDescent="0.25">
      <c r="B12" s="116"/>
      <c r="C12" s="10">
        <f t="shared" si="1"/>
        <v>0</v>
      </c>
      <c r="D12" s="11">
        <f>'Estrutura Tarifária'!G55</f>
        <v>0.70431431324269356</v>
      </c>
      <c r="E12" s="127">
        <f t="shared" si="2"/>
        <v>1.3158000000000001</v>
      </c>
      <c r="F12" s="127"/>
      <c r="G12" s="6" t="s">
        <v>2</v>
      </c>
      <c r="H12" s="7">
        <f t="shared" ref="H12:H16" si="3">C12*E12</f>
        <v>0</v>
      </c>
      <c r="I12" s="119"/>
      <c r="J12" s="122"/>
    </row>
    <row r="13" spans="2:12" ht="18" customHeight="1" thickTop="1" thickBot="1" x14ac:dyDescent="0.25">
      <c r="B13" s="116"/>
      <c r="C13" s="10">
        <f t="shared" si="1"/>
        <v>0</v>
      </c>
      <c r="D13" s="11">
        <f>'Estrutura Tarifária'!G56</f>
        <v>0.70089400565989202</v>
      </c>
      <c r="E13" s="127">
        <f t="shared" si="2"/>
        <v>2.1795</v>
      </c>
      <c r="F13" s="127"/>
      <c r="G13" s="6" t="s">
        <v>2</v>
      </c>
      <c r="H13" s="7">
        <f t="shared" si="3"/>
        <v>0</v>
      </c>
      <c r="I13" s="119"/>
      <c r="J13" s="122"/>
    </row>
    <row r="14" spans="2:12" ht="18" customHeight="1" thickTop="1" thickBot="1" x14ac:dyDescent="0.25">
      <c r="B14" s="116"/>
      <c r="C14" s="10">
        <f t="shared" si="1"/>
        <v>0</v>
      </c>
      <c r="D14" s="11">
        <f>'Estrutura Tarifária'!G57</f>
        <v>0.69970039179534449</v>
      </c>
      <c r="E14" s="127">
        <f t="shared" si="2"/>
        <v>3.3395999999999995</v>
      </c>
      <c r="F14" s="127"/>
      <c r="G14" s="6" t="s">
        <v>2</v>
      </c>
      <c r="H14" s="7">
        <f t="shared" si="3"/>
        <v>0</v>
      </c>
      <c r="I14" s="119"/>
      <c r="J14" s="122"/>
    </row>
    <row r="15" spans="2:12" ht="18" customHeight="1" thickTop="1" thickBot="1" x14ac:dyDescent="0.25">
      <c r="B15" s="116"/>
      <c r="C15" s="10">
        <f t="shared" si="1"/>
        <v>0</v>
      </c>
      <c r="D15" s="11">
        <f>'Estrutura Tarifária'!G58</f>
        <v>0.69979455572675919</v>
      </c>
      <c r="E15" s="127">
        <f t="shared" si="2"/>
        <v>3.5425000000000004</v>
      </c>
      <c r="F15" s="127"/>
      <c r="G15" s="6" t="s">
        <v>2</v>
      </c>
      <c r="H15" s="7">
        <f t="shared" si="3"/>
        <v>0</v>
      </c>
      <c r="I15" s="119"/>
      <c r="J15" s="122"/>
    </row>
    <row r="16" spans="2:12" ht="18" customHeight="1" thickTop="1" thickBot="1" x14ac:dyDescent="0.25">
      <c r="B16" s="116"/>
      <c r="C16" s="10">
        <f t="shared" si="1"/>
        <v>0</v>
      </c>
      <c r="D16" s="11">
        <f>'Estrutura Tarifária'!G59</f>
        <v>0.69994768701890742</v>
      </c>
      <c r="E16" s="127">
        <f t="shared" si="2"/>
        <v>3.7464000000000004</v>
      </c>
      <c r="F16" s="127"/>
      <c r="G16" s="6" t="s">
        <v>2</v>
      </c>
      <c r="H16" s="7">
        <f t="shared" si="3"/>
        <v>0</v>
      </c>
      <c r="I16" s="119"/>
      <c r="J16" s="122"/>
    </row>
    <row r="17" ht="13.5" thickTop="1" x14ac:dyDescent="0.2"/>
  </sheetData>
  <sheetProtection algorithmName="SHA-512" hashValue="gJgBK1CDSK5zcGbxFbV7fhDUoJNdfQGr0u7J52mUi2fMU120BP7LMMiiutM2RoEqDCLL8+nptIL8lM7R0vyHNw==" saltValue="3Jfmvo8a7lSqjlPEF20ZaQ==" spinCount="100000" sheet="1" objects="1" scenarios="1"/>
  <mergeCells count="14">
    <mergeCell ref="E13:F13"/>
    <mergeCell ref="E14:F14"/>
    <mergeCell ref="E15:F15"/>
    <mergeCell ref="E16:F16"/>
    <mergeCell ref="B1:J1"/>
    <mergeCell ref="B2:J2"/>
    <mergeCell ref="C3:H3"/>
    <mergeCell ref="B4:B16"/>
    <mergeCell ref="I4:I9"/>
    <mergeCell ref="J4:J16"/>
    <mergeCell ref="C10:H10"/>
    <mergeCell ref="E11:F11"/>
    <mergeCell ref="I11:I16"/>
    <mergeCell ref="E12:F12"/>
  </mergeCells>
  <printOptions horizontalCentered="1"/>
  <pageMargins left="0.15748031496062992" right="0.17" top="0.42" bottom="0.3" header="0.3" footer="0.2"/>
  <pageSetup paperSize="9" scale="7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I60"/>
  <sheetViews>
    <sheetView showGridLines="0" zoomScaleNormal="100" workbookViewId="0">
      <selection activeCell="G9" sqref="G9"/>
    </sheetView>
  </sheetViews>
  <sheetFormatPr defaultRowHeight="12.75" x14ac:dyDescent="0.2"/>
  <cols>
    <col min="1" max="1" width="9.140625" style="1"/>
    <col min="2" max="2" width="2.5703125" style="1" bestFit="1" customWidth="1"/>
    <col min="3" max="3" width="4.140625" style="1" bestFit="1" customWidth="1"/>
    <col min="4" max="5" width="5.5703125" style="1" bestFit="1" customWidth="1"/>
    <col min="6" max="6" width="15.28515625" style="1" bestFit="1" customWidth="1"/>
    <col min="7" max="7" width="16.7109375" style="1" bestFit="1" customWidth="1"/>
    <col min="8" max="8" width="17.140625" style="1" bestFit="1" customWidth="1"/>
    <col min="9" max="9" width="9.140625" style="1"/>
    <col min="10" max="10" width="13.28515625" style="1" bestFit="1" customWidth="1"/>
    <col min="11" max="16384" width="9.140625" style="1"/>
  </cols>
  <sheetData>
    <row r="1" spans="1:9" ht="12" customHeight="1" x14ac:dyDescent="0.25">
      <c r="A1" s="12"/>
      <c r="B1" s="12"/>
      <c r="C1" s="12"/>
      <c r="D1" s="12"/>
      <c r="E1" s="12"/>
      <c r="F1" s="12"/>
      <c r="G1" s="12"/>
      <c r="H1" s="12"/>
      <c r="I1" s="12"/>
    </row>
    <row r="2" spans="1:9" ht="23.25" x14ac:dyDescent="0.35">
      <c r="A2" s="12"/>
      <c r="B2" s="128" t="s">
        <v>14</v>
      </c>
      <c r="C2" s="128"/>
      <c r="D2" s="128"/>
      <c r="E2" s="128"/>
      <c r="F2" s="128"/>
      <c r="G2" s="128"/>
      <c r="H2" s="128"/>
      <c r="I2" s="12"/>
    </row>
    <row r="3" spans="1:9" s="14" customFormat="1" ht="12" customHeight="1" x14ac:dyDescent="0.2">
      <c r="A3" s="13"/>
      <c r="B3" s="13"/>
      <c r="C3" s="13"/>
      <c r="D3" s="13"/>
      <c r="E3" s="13"/>
      <c r="F3" s="13"/>
      <c r="G3" s="13"/>
      <c r="H3" s="13"/>
      <c r="I3" s="13"/>
    </row>
    <row r="4" spans="1:9" s="14" customFormat="1" ht="20.100000000000001" customHeight="1" x14ac:dyDescent="0.2">
      <c r="A4" s="13"/>
      <c r="B4" s="129" t="s">
        <v>15</v>
      </c>
      <c r="C4" s="130"/>
      <c r="D4" s="130"/>
      <c r="E4" s="130"/>
      <c r="F4" s="130"/>
      <c r="G4" s="130"/>
      <c r="H4" s="131"/>
      <c r="I4" s="13"/>
    </row>
    <row r="5" spans="1:9" s="14" customFormat="1" ht="20.100000000000001" customHeight="1" x14ac:dyDescent="0.2">
      <c r="A5" s="13"/>
      <c r="B5" s="132" t="s">
        <v>16</v>
      </c>
      <c r="C5" s="133"/>
      <c r="D5" s="133"/>
      <c r="E5" s="134"/>
      <c r="F5" s="15" t="s">
        <v>17</v>
      </c>
      <c r="G5" s="15" t="s">
        <v>18</v>
      </c>
      <c r="H5" s="16" t="s">
        <v>19</v>
      </c>
      <c r="I5" s="13"/>
    </row>
    <row r="6" spans="1:9" s="14" customFormat="1" ht="20.100000000000001" customHeight="1" x14ac:dyDescent="0.2">
      <c r="A6" s="13"/>
      <c r="B6" s="135" t="s">
        <v>20</v>
      </c>
      <c r="C6" s="136"/>
      <c r="D6" s="136"/>
      <c r="E6" s="137"/>
      <c r="F6" s="87">
        <v>5.8356000000000003</v>
      </c>
      <c r="G6" s="17">
        <v>0.5938035506203303</v>
      </c>
      <c r="H6" s="87">
        <f t="shared" ref="H6:H12" si="0">G6*F6</f>
        <v>3.4651999999999998</v>
      </c>
      <c r="I6" s="18"/>
    </row>
    <row r="7" spans="1:9" s="14" customFormat="1" ht="20.100000000000001" customHeight="1" x14ac:dyDescent="0.2">
      <c r="A7" s="13"/>
      <c r="B7" s="19"/>
      <c r="C7" s="20">
        <v>0</v>
      </c>
      <c r="D7" s="20" t="s">
        <v>24</v>
      </c>
      <c r="E7" s="21">
        <v>5</v>
      </c>
      <c r="F7" s="88">
        <v>0.64280000000000004</v>
      </c>
      <c r="G7" s="22">
        <v>0.62507778469197262</v>
      </c>
      <c r="H7" s="88">
        <f t="shared" si="0"/>
        <v>0.40180000000000005</v>
      </c>
      <c r="I7" s="18"/>
    </row>
    <row r="8" spans="1:9" s="14" customFormat="1" ht="20.100000000000001" customHeight="1" x14ac:dyDescent="0.2">
      <c r="A8" s="13"/>
      <c r="B8" s="23" t="s">
        <v>32</v>
      </c>
      <c r="C8" s="20">
        <f>E7</f>
        <v>5</v>
      </c>
      <c r="D8" s="20" t="s">
        <v>24</v>
      </c>
      <c r="E8" s="21">
        <v>10</v>
      </c>
      <c r="F8" s="88">
        <v>1.7356</v>
      </c>
      <c r="G8" s="22">
        <v>0.58331412767918878</v>
      </c>
      <c r="H8" s="88">
        <f t="shared" si="0"/>
        <v>1.0124</v>
      </c>
      <c r="I8" s="18"/>
    </row>
    <row r="9" spans="1:9" s="14" customFormat="1" ht="20.100000000000001" customHeight="1" x14ac:dyDescent="0.2">
      <c r="A9" s="13"/>
      <c r="B9" s="23" t="s">
        <v>32</v>
      </c>
      <c r="C9" s="20">
        <f t="shared" ref="C9:C11" si="1">E8</f>
        <v>10</v>
      </c>
      <c r="D9" s="20" t="s">
        <v>24</v>
      </c>
      <c r="E9" s="21">
        <v>15</v>
      </c>
      <c r="F9" s="88">
        <v>2.1695000000000002</v>
      </c>
      <c r="G9" s="22">
        <v>0.58008757778289921</v>
      </c>
      <c r="H9" s="88">
        <f t="shared" si="0"/>
        <v>1.2585</v>
      </c>
      <c r="I9" s="18"/>
    </row>
    <row r="10" spans="1:9" s="14" customFormat="1" ht="20.100000000000001" customHeight="1" x14ac:dyDescent="0.2">
      <c r="A10" s="13"/>
      <c r="B10" s="23" t="s">
        <v>32</v>
      </c>
      <c r="C10" s="20">
        <f t="shared" si="1"/>
        <v>15</v>
      </c>
      <c r="D10" s="20" t="s">
        <v>24</v>
      </c>
      <c r="E10" s="21">
        <v>20</v>
      </c>
      <c r="F10" s="88">
        <v>2.4588000000000001</v>
      </c>
      <c r="G10" s="22">
        <v>0.70013827883520419</v>
      </c>
      <c r="H10" s="88">
        <f t="shared" si="0"/>
        <v>1.7215</v>
      </c>
      <c r="I10" s="18"/>
    </row>
    <row r="11" spans="1:9" s="14" customFormat="1" ht="20.100000000000001" customHeight="1" x14ac:dyDescent="0.2">
      <c r="A11" s="13"/>
      <c r="B11" s="23" t="s">
        <v>32</v>
      </c>
      <c r="C11" s="20">
        <f t="shared" si="1"/>
        <v>20</v>
      </c>
      <c r="D11" s="20" t="s">
        <v>24</v>
      </c>
      <c r="E11" s="21">
        <v>40</v>
      </c>
      <c r="F11" s="88">
        <v>3.3275999999999999</v>
      </c>
      <c r="G11" s="22">
        <v>0.69996393797331413</v>
      </c>
      <c r="H11" s="88">
        <f t="shared" si="0"/>
        <v>2.3292000000000002</v>
      </c>
      <c r="I11" s="18"/>
    </row>
    <row r="12" spans="1:9" s="14" customFormat="1" ht="20.100000000000001" customHeight="1" x14ac:dyDescent="0.2">
      <c r="A12" s="13"/>
      <c r="B12" s="24"/>
      <c r="C12" s="25" t="s">
        <v>32</v>
      </c>
      <c r="D12" s="26">
        <f>E11</f>
        <v>40</v>
      </c>
      <c r="E12" s="27"/>
      <c r="F12" s="89">
        <v>4.34</v>
      </c>
      <c r="G12" s="28">
        <v>0.70006912442396318</v>
      </c>
      <c r="H12" s="89">
        <f t="shared" si="0"/>
        <v>3.0383</v>
      </c>
      <c r="I12" s="18"/>
    </row>
    <row r="13" spans="1:9" s="14" customFormat="1" ht="20.100000000000001" customHeight="1" x14ac:dyDescent="0.2">
      <c r="A13" s="13"/>
      <c r="B13" s="13"/>
      <c r="C13" s="13"/>
      <c r="D13" s="13"/>
      <c r="E13" s="13"/>
      <c r="F13" s="13"/>
      <c r="G13" s="13"/>
      <c r="H13" s="13"/>
      <c r="I13" s="29"/>
    </row>
    <row r="14" spans="1:9" s="14" customFormat="1" ht="20.100000000000001" customHeight="1" x14ac:dyDescent="0.2">
      <c r="A14" s="13"/>
      <c r="B14" s="129" t="s">
        <v>50</v>
      </c>
      <c r="C14" s="130"/>
      <c r="D14" s="130"/>
      <c r="E14" s="130"/>
      <c r="F14" s="130"/>
      <c r="G14" s="130"/>
      <c r="H14" s="131"/>
      <c r="I14" s="13"/>
    </row>
    <row r="15" spans="1:9" s="14" customFormat="1" ht="20.100000000000001" customHeight="1" x14ac:dyDescent="0.2">
      <c r="A15" s="13"/>
      <c r="B15" s="132" t="s">
        <v>16</v>
      </c>
      <c r="C15" s="133"/>
      <c r="D15" s="133"/>
      <c r="E15" s="134"/>
      <c r="F15" s="15" t="s">
        <v>17</v>
      </c>
      <c r="G15" s="15" t="s">
        <v>18</v>
      </c>
      <c r="H15" s="16" t="s">
        <v>19</v>
      </c>
      <c r="I15" s="13"/>
    </row>
    <row r="16" spans="1:9" s="14" customFormat="1" ht="20.100000000000001" customHeight="1" x14ac:dyDescent="0.2">
      <c r="A16" s="13"/>
      <c r="B16" s="135" t="s">
        <v>20</v>
      </c>
      <c r="C16" s="136"/>
      <c r="D16" s="136"/>
      <c r="E16" s="137"/>
      <c r="F16" s="87">
        <v>11.671099999999999</v>
      </c>
      <c r="G16" s="17">
        <v>0.59380863843168175</v>
      </c>
      <c r="H16" s="87">
        <f t="shared" ref="H16:H22" si="2">G16*F16</f>
        <v>6.9304000000000006</v>
      </c>
      <c r="I16" s="18"/>
    </row>
    <row r="17" spans="1:9" s="14" customFormat="1" ht="20.100000000000001" customHeight="1" x14ac:dyDescent="0.2">
      <c r="A17" s="13"/>
      <c r="B17" s="19"/>
      <c r="C17" s="20">
        <v>0</v>
      </c>
      <c r="D17" s="20" t="s">
        <v>24</v>
      </c>
      <c r="E17" s="21">
        <v>5</v>
      </c>
      <c r="F17" s="88">
        <v>1.2856000000000001</v>
      </c>
      <c r="G17" s="22">
        <v>0.625</v>
      </c>
      <c r="H17" s="88">
        <f t="shared" si="2"/>
        <v>0.8035000000000001</v>
      </c>
      <c r="I17" s="18"/>
    </row>
    <row r="18" spans="1:9" s="14" customFormat="1" ht="20.100000000000001" customHeight="1" x14ac:dyDescent="0.2">
      <c r="A18" s="13"/>
      <c r="B18" s="23" t="s">
        <v>32</v>
      </c>
      <c r="C18" s="20">
        <f>E17</f>
        <v>5</v>
      </c>
      <c r="D18" s="20" t="s">
        <v>24</v>
      </c>
      <c r="E18" s="21">
        <v>10</v>
      </c>
      <c r="F18" s="88">
        <v>3.4712000000000001</v>
      </c>
      <c r="G18" s="22">
        <v>0.58305485134823687</v>
      </c>
      <c r="H18" s="88">
        <f t="shared" si="2"/>
        <v>2.0238999999999998</v>
      </c>
      <c r="I18" s="18"/>
    </row>
    <row r="19" spans="1:9" s="14" customFormat="1" ht="20.100000000000001" customHeight="1" x14ac:dyDescent="0.2">
      <c r="A19" s="13"/>
      <c r="B19" s="23" t="s">
        <v>32</v>
      </c>
      <c r="C19" s="20">
        <f t="shared" ref="C19:C21" si="3">E18</f>
        <v>10</v>
      </c>
      <c r="D19" s="20" t="s">
        <v>24</v>
      </c>
      <c r="E19" s="21">
        <v>15</v>
      </c>
      <c r="F19" s="88">
        <v>4.3390000000000004</v>
      </c>
      <c r="G19" s="22">
        <v>0.57985710993316431</v>
      </c>
      <c r="H19" s="88">
        <f t="shared" si="2"/>
        <v>2.516</v>
      </c>
      <c r="I19" s="18"/>
    </row>
    <row r="20" spans="1:9" s="14" customFormat="1" ht="20.100000000000001" customHeight="1" x14ac:dyDescent="0.2">
      <c r="A20" s="13"/>
      <c r="B20" s="23" t="s">
        <v>32</v>
      </c>
      <c r="C20" s="20">
        <f t="shared" si="3"/>
        <v>15</v>
      </c>
      <c r="D20" s="20" t="s">
        <v>24</v>
      </c>
      <c r="E20" s="21">
        <v>20</v>
      </c>
      <c r="F20" s="88">
        <v>4.9175000000000004</v>
      </c>
      <c r="G20" s="22">
        <v>0.70017285205897295</v>
      </c>
      <c r="H20" s="88">
        <f t="shared" si="2"/>
        <v>3.4430999999999998</v>
      </c>
      <c r="I20" s="18"/>
    </row>
    <row r="21" spans="1:9" s="14" customFormat="1" ht="20.100000000000001" customHeight="1" x14ac:dyDescent="0.2">
      <c r="A21" s="13"/>
      <c r="B21" s="23" t="s">
        <v>32</v>
      </c>
      <c r="C21" s="20">
        <f t="shared" si="3"/>
        <v>20</v>
      </c>
      <c r="D21" s="20" t="s">
        <v>24</v>
      </c>
      <c r="E21" s="21">
        <v>40</v>
      </c>
      <c r="F21" s="88">
        <v>6.6542000000000003</v>
      </c>
      <c r="G21" s="22">
        <v>0.70006912927173814</v>
      </c>
      <c r="H21" s="88">
        <f t="shared" si="2"/>
        <v>4.6584000000000003</v>
      </c>
      <c r="I21" s="18"/>
    </row>
    <row r="22" spans="1:9" s="14" customFormat="1" ht="20.100000000000001" customHeight="1" x14ac:dyDescent="0.2">
      <c r="A22" s="13"/>
      <c r="B22" s="30"/>
      <c r="C22" s="26" t="s">
        <v>32</v>
      </c>
      <c r="D22" s="26">
        <f>E21</f>
        <v>40</v>
      </c>
      <c r="E22" s="27"/>
      <c r="F22" s="89">
        <v>8.6790000000000003</v>
      </c>
      <c r="G22" s="28">
        <v>0.70003456619426196</v>
      </c>
      <c r="H22" s="89">
        <f t="shared" si="2"/>
        <v>6.0755999999999997</v>
      </c>
      <c r="I22" s="18"/>
    </row>
    <row r="23" spans="1:9" s="14" customFormat="1" ht="20.100000000000001" customHeight="1" x14ac:dyDescent="0.2">
      <c r="A23" s="13"/>
      <c r="B23" s="13"/>
      <c r="C23" s="13"/>
      <c r="D23" s="13"/>
      <c r="E23" s="13"/>
      <c r="F23" s="13"/>
      <c r="G23" s="13"/>
      <c r="H23" s="13"/>
      <c r="I23" s="29"/>
    </row>
    <row r="24" spans="1:9" s="14" customFormat="1" ht="20.100000000000001" customHeight="1" x14ac:dyDescent="0.2">
      <c r="A24" s="13"/>
      <c r="B24" s="129" t="s">
        <v>49</v>
      </c>
      <c r="C24" s="130"/>
      <c r="D24" s="130"/>
      <c r="E24" s="130"/>
      <c r="F24" s="130"/>
      <c r="G24" s="130"/>
      <c r="H24" s="131"/>
      <c r="I24" s="29"/>
    </row>
    <row r="25" spans="1:9" s="14" customFormat="1" ht="20.100000000000001" customHeight="1" x14ac:dyDescent="0.2">
      <c r="A25" s="13"/>
      <c r="B25" s="132" t="s">
        <v>16</v>
      </c>
      <c r="C25" s="133"/>
      <c r="D25" s="133"/>
      <c r="E25" s="134"/>
      <c r="F25" s="15" t="s">
        <v>17</v>
      </c>
      <c r="G25" s="15" t="s">
        <v>18</v>
      </c>
      <c r="H25" s="16" t="s">
        <v>19</v>
      </c>
      <c r="I25" s="29"/>
    </row>
    <row r="26" spans="1:9" s="14" customFormat="1" ht="20.100000000000001" customHeight="1" x14ac:dyDescent="0.2">
      <c r="A26" s="13"/>
      <c r="B26" s="135" t="s">
        <v>20</v>
      </c>
      <c r="C26" s="136"/>
      <c r="D26" s="136"/>
      <c r="E26" s="137"/>
      <c r="F26" s="87">
        <v>12.6052</v>
      </c>
      <c r="G26" s="17">
        <v>0.70119474502586232</v>
      </c>
      <c r="H26" s="87">
        <f t="shared" ref="H26:H32" si="4">G26*F26</f>
        <v>8.8386999999999993</v>
      </c>
      <c r="I26" s="29"/>
    </row>
    <row r="27" spans="1:9" s="14" customFormat="1" ht="20.100000000000001" customHeight="1" x14ac:dyDescent="0.2">
      <c r="A27" s="13"/>
      <c r="B27" s="19"/>
      <c r="C27" s="20">
        <v>0</v>
      </c>
      <c r="D27" s="20" t="s">
        <v>24</v>
      </c>
      <c r="E27" s="21">
        <v>5</v>
      </c>
      <c r="F27" s="88">
        <v>1.2856000000000001</v>
      </c>
      <c r="G27" s="22">
        <v>0.70317361543248291</v>
      </c>
      <c r="H27" s="88">
        <f t="shared" si="4"/>
        <v>0.90400000000000014</v>
      </c>
      <c r="I27" s="29"/>
    </row>
    <row r="28" spans="1:9" s="14" customFormat="1" ht="20.100000000000001" customHeight="1" x14ac:dyDescent="0.2">
      <c r="A28" s="13"/>
      <c r="B28" s="23" t="s">
        <v>32</v>
      </c>
      <c r="C28" s="20">
        <f>E27</f>
        <v>5</v>
      </c>
      <c r="D28" s="20" t="s">
        <v>24</v>
      </c>
      <c r="E28" s="21">
        <v>10</v>
      </c>
      <c r="F28" s="88">
        <v>3.6168</v>
      </c>
      <c r="G28" s="22">
        <v>0.70037049325370493</v>
      </c>
      <c r="H28" s="88">
        <f t="shared" si="4"/>
        <v>2.5331000000000001</v>
      </c>
      <c r="I28" s="29"/>
    </row>
    <row r="29" spans="1:9" s="14" customFormat="1" ht="20.100000000000001" customHeight="1" x14ac:dyDescent="0.2">
      <c r="A29" s="13"/>
      <c r="B29" s="23" t="s">
        <v>32</v>
      </c>
      <c r="C29" s="20">
        <f t="shared" ref="C29:C31" si="5">E28</f>
        <v>10</v>
      </c>
      <c r="D29" s="20" t="s">
        <v>24</v>
      </c>
      <c r="E29" s="21">
        <v>15</v>
      </c>
      <c r="F29" s="88">
        <v>4.3390000000000004</v>
      </c>
      <c r="G29" s="22">
        <v>0.69930859645079502</v>
      </c>
      <c r="H29" s="88">
        <f t="shared" si="4"/>
        <v>3.0343</v>
      </c>
      <c r="I29" s="29"/>
    </row>
    <row r="30" spans="1:9" s="14" customFormat="1" ht="20.100000000000001" customHeight="1" x14ac:dyDescent="0.2">
      <c r="A30" s="13"/>
      <c r="B30" s="23" t="s">
        <v>32</v>
      </c>
      <c r="C30" s="20">
        <f t="shared" si="5"/>
        <v>15</v>
      </c>
      <c r="D30" s="20" t="s">
        <v>24</v>
      </c>
      <c r="E30" s="21">
        <v>20</v>
      </c>
      <c r="F30" s="88">
        <v>4.9175000000000004</v>
      </c>
      <c r="G30" s="22">
        <v>0.70017285205897295</v>
      </c>
      <c r="H30" s="88">
        <f t="shared" si="4"/>
        <v>3.4430999999999998</v>
      </c>
      <c r="I30" s="29"/>
    </row>
    <row r="31" spans="1:9" s="14" customFormat="1" ht="20.100000000000001" customHeight="1" x14ac:dyDescent="0.2">
      <c r="A31" s="13"/>
      <c r="B31" s="23" t="s">
        <v>32</v>
      </c>
      <c r="C31" s="20">
        <f t="shared" si="5"/>
        <v>20</v>
      </c>
      <c r="D31" s="20" t="s">
        <v>24</v>
      </c>
      <c r="E31" s="21">
        <v>40</v>
      </c>
      <c r="F31" s="88">
        <v>6.9443999999999999</v>
      </c>
      <c r="G31" s="22">
        <v>0.7000316802027533</v>
      </c>
      <c r="H31" s="88">
        <f t="shared" si="4"/>
        <v>4.8613</v>
      </c>
      <c r="I31" s="29"/>
    </row>
    <row r="32" spans="1:9" s="14" customFormat="1" ht="20.100000000000001" customHeight="1" x14ac:dyDescent="0.2">
      <c r="A32" s="13"/>
      <c r="B32" s="30"/>
      <c r="C32" s="26" t="s">
        <v>32</v>
      </c>
      <c r="D32" s="26">
        <f>E31</f>
        <v>40</v>
      </c>
      <c r="E32" s="27"/>
      <c r="F32" s="89">
        <v>8.6790000000000003</v>
      </c>
      <c r="G32" s="28">
        <v>0.70003456619426196</v>
      </c>
      <c r="H32" s="89">
        <f t="shared" si="4"/>
        <v>6.0755999999999997</v>
      </c>
      <c r="I32" s="29"/>
    </row>
    <row r="33" spans="1:9" s="14" customFormat="1" ht="20.100000000000001" customHeight="1" x14ac:dyDescent="0.2">
      <c r="A33" s="13"/>
      <c r="B33" s="13"/>
      <c r="C33" s="13"/>
      <c r="D33" s="13"/>
      <c r="E33" s="13"/>
      <c r="F33" s="13"/>
      <c r="G33" s="13"/>
      <c r="H33" s="13"/>
      <c r="I33" s="29"/>
    </row>
    <row r="34" spans="1:9" s="14" customFormat="1" ht="20.100000000000001" customHeight="1" x14ac:dyDescent="0.2">
      <c r="A34" s="13"/>
      <c r="B34" s="129" t="s">
        <v>22</v>
      </c>
      <c r="C34" s="130"/>
      <c r="D34" s="130"/>
      <c r="E34" s="130"/>
      <c r="F34" s="130"/>
      <c r="G34" s="130"/>
      <c r="H34" s="131"/>
      <c r="I34" s="13"/>
    </row>
    <row r="35" spans="1:9" s="14" customFormat="1" ht="20.100000000000001" customHeight="1" x14ac:dyDescent="0.2">
      <c r="A35" s="13"/>
      <c r="B35" s="132" t="s">
        <v>16</v>
      </c>
      <c r="C35" s="133"/>
      <c r="D35" s="133"/>
      <c r="E35" s="134"/>
      <c r="F35" s="15" t="s">
        <v>17</v>
      </c>
      <c r="G35" s="15" t="s">
        <v>18</v>
      </c>
      <c r="H35" s="16" t="s">
        <v>19</v>
      </c>
      <c r="I35" s="13"/>
    </row>
    <row r="36" spans="1:9" s="14" customFormat="1" ht="20.100000000000001" customHeight="1" x14ac:dyDescent="0.2">
      <c r="A36" s="13"/>
      <c r="B36" s="135" t="s">
        <v>20</v>
      </c>
      <c r="C36" s="136"/>
      <c r="D36" s="136"/>
      <c r="E36" s="137"/>
      <c r="F36" s="87">
        <v>26.877700000000001</v>
      </c>
      <c r="G36" s="17">
        <v>0.69992596092671622</v>
      </c>
      <c r="H36" s="87">
        <f t="shared" ref="H36:H41" si="6">G36*F36</f>
        <v>18.8124</v>
      </c>
      <c r="I36" s="18"/>
    </row>
    <row r="37" spans="1:9" s="14" customFormat="1" ht="20.100000000000001" customHeight="1" x14ac:dyDescent="0.2">
      <c r="A37" s="13"/>
      <c r="B37" s="19"/>
      <c r="C37" s="31">
        <v>0</v>
      </c>
      <c r="D37" s="20" t="s">
        <v>24</v>
      </c>
      <c r="E37" s="32">
        <v>10</v>
      </c>
      <c r="F37" s="88">
        <v>2.8927</v>
      </c>
      <c r="G37" s="22">
        <v>0.70484322605178551</v>
      </c>
      <c r="H37" s="88">
        <f t="shared" si="6"/>
        <v>2.0388999999999999</v>
      </c>
      <c r="I37" s="18"/>
    </row>
    <row r="38" spans="1:9" s="14" customFormat="1" ht="20.100000000000001" customHeight="1" x14ac:dyDescent="0.2">
      <c r="A38" s="13"/>
      <c r="B38" s="23" t="s">
        <v>32</v>
      </c>
      <c r="C38" s="31">
        <f>E37</f>
        <v>10</v>
      </c>
      <c r="D38" s="20" t="s">
        <v>24</v>
      </c>
      <c r="E38" s="32">
        <v>20</v>
      </c>
      <c r="F38" s="88">
        <v>5.0651999999999999</v>
      </c>
      <c r="G38" s="22">
        <v>0.69997236042012168</v>
      </c>
      <c r="H38" s="88">
        <f t="shared" si="6"/>
        <v>3.5455000000000001</v>
      </c>
      <c r="I38" s="18"/>
    </row>
    <row r="39" spans="1:9" s="14" customFormat="1" ht="20.100000000000001" customHeight="1" x14ac:dyDescent="0.2">
      <c r="A39" s="13"/>
      <c r="B39" s="23" t="s">
        <v>32</v>
      </c>
      <c r="C39" s="31">
        <f t="shared" ref="C39:C40" si="7">E38</f>
        <v>20</v>
      </c>
      <c r="D39" s="20" t="s">
        <v>24</v>
      </c>
      <c r="E39" s="32">
        <v>40</v>
      </c>
      <c r="F39" s="88">
        <v>6.6551999999999998</v>
      </c>
      <c r="G39" s="22">
        <v>0.69996393797331413</v>
      </c>
      <c r="H39" s="88">
        <f t="shared" si="6"/>
        <v>4.6584000000000003</v>
      </c>
      <c r="I39" s="18"/>
    </row>
    <row r="40" spans="1:9" s="14" customFormat="1" ht="20.100000000000001" customHeight="1" x14ac:dyDescent="0.2">
      <c r="A40" s="13"/>
      <c r="B40" s="23" t="s">
        <v>32</v>
      </c>
      <c r="C40" s="31">
        <f t="shared" si="7"/>
        <v>40</v>
      </c>
      <c r="D40" s="20" t="s">
        <v>24</v>
      </c>
      <c r="E40" s="32">
        <v>200</v>
      </c>
      <c r="F40" s="88">
        <v>7.524</v>
      </c>
      <c r="G40" s="22">
        <v>0.70003987240829346</v>
      </c>
      <c r="H40" s="88">
        <f t="shared" si="6"/>
        <v>5.2671000000000001</v>
      </c>
      <c r="I40" s="18"/>
    </row>
    <row r="41" spans="1:9" s="14" customFormat="1" ht="20.100000000000001" customHeight="1" x14ac:dyDescent="0.2">
      <c r="A41" s="13"/>
      <c r="B41" s="33"/>
      <c r="C41" s="26" t="s">
        <v>32</v>
      </c>
      <c r="D41" s="34">
        <f>E40</f>
        <v>200</v>
      </c>
      <c r="E41" s="27"/>
      <c r="F41" s="89">
        <v>8.3908000000000005</v>
      </c>
      <c r="G41" s="28">
        <v>0.70001668494064928</v>
      </c>
      <c r="H41" s="89">
        <f t="shared" si="6"/>
        <v>5.8737000000000004</v>
      </c>
      <c r="I41" s="18"/>
    </row>
    <row r="42" spans="1:9" s="14" customFormat="1" ht="20.100000000000001" customHeight="1" x14ac:dyDescent="0.2">
      <c r="A42" s="13"/>
      <c r="B42" s="13"/>
      <c r="C42" s="13"/>
      <c r="D42" s="13"/>
      <c r="E42" s="13"/>
      <c r="F42" s="13"/>
      <c r="G42" s="13"/>
      <c r="H42" s="13"/>
      <c r="I42" s="29"/>
    </row>
    <row r="43" spans="1:9" s="14" customFormat="1" ht="20.100000000000001" customHeight="1" x14ac:dyDescent="0.2">
      <c r="A43" s="13"/>
      <c r="B43" s="129" t="s">
        <v>23</v>
      </c>
      <c r="C43" s="130"/>
      <c r="D43" s="130"/>
      <c r="E43" s="130"/>
      <c r="F43" s="130"/>
      <c r="G43" s="130"/>
      <c r="H43" s="131"/>
      <c r="I43" s="13"/>
    </row>
    <row r="44" spans="1:9" s="14" customFormat="1" ht="20.100000000000001" customHeight="1" x14ac:dyDescent="0.2">
      <c r="A44" s="13"/>
      <c r="B44" s="132" t="s">
        <v>16</v>
      </c>
      <c r="C44" s="133"/>
      <c r="D44" s="133"/>
      <c r="E44" s="134"/>
      <c r="F44" s="15" t="s">
        <v>17</v>
      </c>
      <c r="G44" s="15" t="s">
        <v>18</v>
      </c>
      <c r="H44" s="16" t="s">
        <v>19</v>
      </c>
      <c r="I44" s="13"/>
    </row>
    <row r="45" spans="1:9" s="14" customFormat="1" ht="20.100000000000001" customHeight="1" x14ac:dyDescent="0.2">
      <c r="A45" s="13"/>
      <c r="B45" s="135" t="s">
        <v>20</v>
      </c>
      <c r="C45" s="136"/>
      <c r="D45" s="136"/>
      <c r="E45" s="137"/>
      <c r="F45" s="87">
        <v>33.145200000000003</v>
      </c>
      <c r="G45" s="17">
        <v>0.69969709037809391</v>
      </c>
      <c r="H45" s="87">
        <f t="shared" ref="H45:H50" si="8">G45*F45</f>
        <v>23.191600000000001</v>
      </c>
      <c r="I45" s="18"/>
    </row>
    <row r="46" spans="1:9" s="14" customFormat="1" ht="20.100000000000001" customHeight="1" x14ac:dyDescent="0.2">
      <c r="A46" s="13"/>
      <c r="B46" s="19"/>
      <c r="C46" s="31">
        <v>0</v>
      </c>
      <c r="D46" s="20" t="s">
        <v>24</v>
      </c>
      <c r="E46" s="32">
        <v>10</v>
      </c>
      <c r="F46" s="88">
        <v>3.4752000000000001</v>
      </c>
      <c r="G46" s="22">
        <v>0.69365791896869244</v>
      </c>
      <c r="H46" s="88">
        <f t="shared" si="8"/>
        <v>2.4106000000000001</v>
      </c>
      <c r="I46" s="18"/>
    </row>
    <row r="47" spans="1:9" s="14" customFormat="1" ht="20.100000000000001" customHeight="1" x14ac:dyDescent="0.2">
      <c r="A47" s="13"/>
      <c r="B47" s="23" t="s">
        <v>32</v>
      </c>
      <c r="C47" s="31">
        <f>E46</f>
        <v>10</v>
      </c>
      <c r="D47" s="20" t="s">
        <v>24</v>
      </c>
      <c r="E47" s="32">
        <v>20</v>
      </c>
      <c r="F47" s="88">
        <v>3.9041000000000001</v>
      </c>
      <c r="G47" s="22">
        <v>0.70157014420737174</v>
      </c>
      <c r="H47" s="88">
        <f t="shared" si="8"/>
        <v>2.7389999999999999</v>
      </c>
      <c r="I47" s="18"/>
    </row>
    <row r="48" spans="1:9" s="14" customFormat="1" ht="20.100000000000001" customHeight="1" x14ac:dyDescent="0.2">
      <c r="A48" s="13"/>
      <c r="B48" s="23" t="s">
        <v>32</v>
      </c>
      <c r="C48" s="31">
        <f t="shared" ref="C48:C49" si="9">E47</f>
        <v>20</v>
      </c>
      <c r="D48" s="20" t="s">
        <v>24</v>
      </c>
      <c r="E48" s="32">
        <v>40</v>
      </c>
      <c r="F48" s="88">
        <v>4.9175000000000004</v>
      </c>
      <c r="G48" s="22">
        <v>0.69996949669547526</v>
      </c>
      <c r="H48" s="88">
        <f t="shared" si="8"/>
        <v>3.4420999999999999</v>
      </c>
      <c r="I48" s="18"/>
    </row>
    <row r="49" spans="1:9" s="14" customFormat="1" ht="20.100000000000001" customHeight="1" x14ac:dyDescent="0.2">
      <c r="A49" s="13"/>
      <c r="B49" s="23" t="s">
        <v>32</v>
      </c>
      <c r="C49" s="31">
        <f t="shared" si="9"/>
        <v>40</v>
      </c>
      <c r="D49" s="20" t="s">
        <v>24</v>
      </c>
      <c r="E49" s="32">
        <v>200</v>
      </c>
      <c r="F49" s="88">
        <v>6.9454000000000002</v>
      </c>
      <c r="G49" s="22">
        <v>0.69993088950960347</v>
      </c>
      <c r="H49" s="88">
        <f t="shared" si="8"/>
        <v>4.8613</v>
      </c>
      <c r="I49" s="18"/>
    </row>
    <row r="50" spans="1:9" s="14" customFormat="1" ht="20.100000000000001" customHeight="1" x14ac:dyDescent="0.2">
      <c r="A50" s="13"/>
      <c r="B50" s="33"/>
      <c r="C50" s="26" t="s">
        <v>32</v>
      </c>
      <c r="D50" s="34">
        <f>E49</f>
        <v>200</v>
      </c>
      <c r="E50" s="27"/>
      <c r="F50" s="89">
        <v>8.3908000000000005</v>
      </c>
      <c r="G50" s="28">
        <v>0.70013586308814413</v>
      </c>
      <c r="H50" s="89">
        <f t="shared" si="8"/>
        <v>5.8746999999999998</v>
      </c>
      <c r="I50" s="18"/>
    </row>
    <row r="51" spans="1:9" s="14" customFormat="1" ht="20.100000000000001" customHeight="1" x14ac:dyDescent="0.2">
      <c r="A51" s="13"/>
      <c r="B51" s="13"/>
      <c r="C51" s="13"/>
      <c r="D51" s="13"/>
      <c r="E51" s="13"/>
      <c r="F51" s="13"/>
      <c r="G51" s="13"/>
      <c r="H51" s="13"/>
      <c r="I51" s="29"/>
    </row>
    <row r="52" spans="1:9" s="14" customFormat="1" ht="20.100000000000001" customHeight="1" x14ac:dyDescent="0.2">
      <c r="A52" s="13"/>
      <c r="B52" s="129" t="s">
        <v>6</v>
      </c>
      <c r="C52" s="130"/>
      <c r="D52" s="130"/>
      <c r="E52" s="130"/>
      <c r="F52" s="130"/>
      <c r="G52" s="130"/>
      <c r="H52" s="131"/>
      <c r="I52" s="13"/>
    </row>
    <row r="53" spans="1:9" s="14" customFormat="1" ht="20.100000000000001" customHeight="1" x14ac:dyDescent="0.2">
      <c r="A53" s="13"/>
      <c r="B53" s="132" t="s">
        <v>16</v>
      </c>
      <c r="C53" s="133"/>
      <c r="D53" s="133"/>
      <c r="E53" s="134"/>
      <c r="F53" s="15" t="s">
        <v>17</v>
      </c>
      <c r="G53" s="15" t="s">
        <v>18</v>
      </c>
      <c r="H53" s="16" t="s">
        <v>19</v>
      </c>
      <c r="I53" s="13"/>
    </row>
    <row r="54" spans="1:9" s="14" customFormat="1" ht="20.100000000000001" customHeight="1" x14ac:dyDescent="0.2">
      <c r="A54" s="13"/>
      <c r="B54" s="135" t="s">
        <v>20</v>
      </c>
      <c r="C54" s="136"/>
      <c r="D54" s="136"/>
      <c r="E54" s="137"/>
      <c r="F54" s="87">
        <v>27.4101</v>
      </c>
      <c r="G54" s="17">
        <v>0.70025647480308351</v>
      </c>
      <c r="H54" s="87">
        <f t="shared" ref="H54:H59" si="10">G54*F54</f>
        <v>19.194099999999999</v>
      </c>
      <c r="I54" s="18"/>
    </row>
    <row r="55" spans="1:9" s="14" customFormat="1" ht="20.100000000000001" customHeight="1" x14ac:dyDescent="0.2">
      <c r="A55" s="13"/>
      <c r="B55" s="19"/>
      <c r="C55" s="31">
        <v>0</v>
      </c>
      <c r="D55" s="20" t="s">
        <v>24</v>
      </c>
      <c r="E55" s="32">
        <v>10</v>
      </c>
      <c r="F55" s="88">
        <v>1.8682000000000001</v>
      </c>
      <c r="G55" s="22">
        <v>0.70431431324269356</v>
      </c>
      <c r="H55" s="88">
        <f t="shared" si="10"/>
        <v>1.3158000000000001</v>
      </c>
      <c r="I55" s="18"/>
    </row>
    <row r="56" spans="1:9" s="14" customFormat="1" ht="20.100000000000001" customHeight="1" x14ac:dyDescent="0.2">
      <c r="A56" s="13"/>
      <c r="B56" s="23" t="s">
        <v>32</v>
      </c>
      <c r="C56" s="31">
        <f>E55</f>
        <v>10</v>
      </c>
      <c r="D56" s="20" t="s">
        <v>24</v>
      </c>
      <c r="E56" s="32">
        <v>20</v>
      </c>
      <c r="F56" s="88">
        <v>3.1095999999999999</v>
      </c>
      <c r="G56" s="22">
        <v>0.70089400565989202</v>
      </c>
      <c r="H56" s="88">
        <f t="shared" si="10"/>
        <v>2.1795</v>
      </c>
      <c r="I56" s="18"/>
    </row>
    <row r="57" spans="1:9" s="14" customFormat="1" ht="20.100000000000001" customHeight="1" x14ac:dyDescent="0.2">
      <c r="A57" s="13"/>
      <c r="B57" s="23" t="s">
        <v>32</v>
      </c>
      <c r="C57" s="31">
        <f t="shared" ref="C57:C58" si="11">E56</f>
        <v>20</v>
      </c>
      <c r="D57" s="20" t="s">
        <v>24</v>
      </c>
      <c r="E57" s="32">
        <v>40</v>
      </c>
      <c r="F57" s="88">
        <v>4.7728999999999999</v>
      </c>
      <c r="G57" s="22">
        <v>0.69970039179534449</v>
      </c>
      <c r="H57" s="88">
        <f t="shared" si="10"/>
        <v>3.3395999999999995</v>
      </c>
      <c r="I57" s="18"/>
    </row>
    <row r="58" spans="1:9" s="14" customFormat="1" ht="20.100000000000001" customHeight="1" x14ac:dyDescent="0.2">
      <c r="A58" s="13"/>
      <c r="B58" s="23" t="s">
        <v>32</v>
      </c>
      <c r="C58" s="31">
        <f t="shared" si="11"/>
        <v>40</v>
      </c>
      <c r="D58" s="20" t="s">
        <v>24</v>
      </c>
      <c r="E58" s="32">
        <v>200</v>
      </c>
      <c r="F58" s="88">
        <v>5.0621999999999998</v>
      </c>
      <c r="G58" s="22">
        <v>0.69979455572675919</v>
      </c>
      <c r="H58" s="88">
        <f t="shared" si="10"/>
        <v>3.5425000000000004</v>
      </c>
      <c r="I58" s="18"/>
    </row>
    <row r="59" spans="1:9" s="14" customFormat="1" ht="20.100000000000001" customHeight="1" x14ac:dyDescent="0.2">
      <c r="A59" s="13"/>
      <c r="B59" s="33"/>
      <c r="C59" s="26" t="s">
        <v>32</v>
      </c>
      <c r="D59" s="34">
        <f>E58</f>
        <v>200</v>
      </c>
      <c r="E59" s="27"/>
      <c r="F59" s="89">
        <v>5.3524000000000003</v>
      </c>
      <c r="G59" s="28">
        <v>0.69994768701890742</v>
      </c>
      <c r="H59" s="89">
        <f t="shared" si="10"/>
        <v>3.7464000000000004</v>
      </c>
      <c r="I59" s="18"/>
    </row>
    <row r="60" spans="1:9" s="14" customFormat="1" ht="20.100000000000001" customHeight="1" x14ac:dyDescent="0.2">
      <c r="A60" s="13"/>
      <c r="B60" s="35"/>
      <c r="C60" s="35"/>
      <c r="D60" s="35"/>
      <c r="E60" s="35"/>
      <c r="F60" s="35"/>
      <c r="G60" s="13"/>
      <c r="H60" s="13"/>
      <c r="I60" s="13"/>
    </row>
  </sheetData>
  <sheetProtection algorithmName="SHA-512" hashValue="VM7WWbctrGXvsnC6YD8zLFuSDEDTIAWXyvAg+iUF/m2X9eqGKWtpJF6UnHeFwhJP0T635jqVQZJ0OxkIHa/37w==" saltValue="xGEHF4CQq32g50hn4u4Gog==" spinCount="100000" sheet="1" objects="1" scenarios="1"/>
  <mergeCells count="19">
    <mergeCell ref="B53:E53"/>
    <mergeCell ref="B54:E54"/>
    <mergeCell ref="B52:H52"/>
    <mergeCell ref="B5:E5"/>
    <mergeCell ref="B6:E6"/>
    <mergeCell ref="B15:E15"/>
    <mergeCell ref="B35:E35"/>
    <mergeCell ref="B44:E44"/>
    <mergeCell ref="B16:E16"/>
    <mergeCell ref="B36:E36"/>
    <mergeCell ref="B45:E45"/>
    <mergeCell ref="B24:H24"/>
    <mergeCell ref="B25:E25"/>
    <mergeCell ref="B26:E26"/>
    <mergeCell ref="B2:H2"/>
    <mergeCell ref="B4:H4"/>
    <mergeCell ref="B14:H14"/>
    <mergeCell ref="B34:H34"/>
    <mergeCell ref="B43:H43"/>
  </mergeCells>
  <printOptions horizontalCentered="1" verticalCentered="1"/>
  <pageMargins left="0.51181102362204722" right="0.51181102362204722" top="0.3" bottom="0.31" header="0.19" footer="0.17"/>
  <pageSetup paperSize="9" scale="8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8</vt:i4>
      </vt:variant>
    </vt:vector>
  </HeadingPairs>
  <TitlesOfParts>
    <vt:vector size="8" baseType="lpstr">
      <vt:lpstr>Simulador de Conta</vt:lpstr>
      <vt:lpstr>Residencial Social</vt:lpstr>
      <vt:lpstr>Residencial Unifamiliar</vt:lpstr>
      <vt:lpstr>Residencial Multifamiliar</vt:lpstr>
      <vt:lpstr>Comercial</vt:lpstr>
      <vt:lpstr>Industrial</vt:lpstr>
      <vt:lpstr>Pública</vt:lpstr>
      <vt:lpstr>Estrutura Tarifária</vt:lpstr>
    </vt:vector>
  </TitlesOfParts>
  <Company>cesama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Cálculo de Tarifas</dc:title>
  <dc:subject>Cálculo de Tarifas</dc:subject>
  <dc:creator>Márlon Calixto;Márlon R. Calixto (DEMF)</dc:creator>
  <cp:lastModifiedBy>Marlon Rocha Calixto</cp:lastModifiedBy>
  <cp:lastPrinted>2016-01-27T19:54:36Z</cp:lastPrinted>
  <dcterms:created xsi:type="dcterms:W3CDTF">2007-07-11T15:21:18Z</dcterms:created>
  <dcterms:modified xsi:type="dcterms:W3CDTF">2021-03-01T20:23:54Z</dcterms:modified>
</cp:coreProperties>
</file>